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Khar West" sheetId="5" r:id="rId1"/>
    <sheet name="Sheet1" sheetId="6" r:id="rId2"/>
  </sheets>
  <calcPr calcId="162913"/>
</workbook>
</file>

<file path=xl/calcChain.xml><?xml version="1.0" encoding="utf-8"?>
<calcChain xmlns="http://schemas.openxmlformats.org/spreadsheetml/2006/main">
  <c r="E47" i="5" l="1"/>
  <c r="N48" i="5"/>
  <c r="M53" i="5"/>
  <c r="M48" i="5"/>
  <c r="L53" i="5"/>
  <c r="I46" i="5"/>
  <c r="I52" i="5"/>
  <c r="H52" i="5"/>
  <c r="H50" i="5"/>
  <c r="H49" i="5"/>
  <c r="L48" i="5"/>
  <c r="L13" i="6"/>
  <c r="L5" i="6"/>
  <c r="L6" i="6"/>
  <c r="L7" i="6"/>
  <c r="L8" i="6"/>
  <c r="L9" i="6"/>
  <c r="L10" i="6"/>
  <c r="L11" i="6"/>
  <c r="L12" i="6"/>
  <c r="L4" i="6"/>
  <c r="F3" i="5"/>
  <c r="E20" i="5"/>
  <c r="L17" i="5"/>
  <c r="K20" i="5"/>
  <c r="K10" i="5"/>
  <c r="K9" i="5"/>
  <c r="K7" i="5"/>
  <c r="K5" i="5"/>
  <c r="K11" i="5" s="1"/>
  <c r="K12" i="5" s="1"/>
  <c r="K4" i="5"/>
  <c r="K13" i="5" s="1"/>
  <c r="K14" i="5" s="1"/>
  <c r="K17" i="5" s="1"/>
  <c r="J20" i="5"/>
  <c r="J9" i="5"/>
  <c r="J10" i="5" s="1"/>
  <c r="J7" i="5"/>
  <c r="J5" i="5"/>
  <c r="J4" i="5"/>
  <c r="J13" i="5" s="1"/>
  <c r="D23" i="5"/>
  <c r="B23" i="5"/>
  <c r="C23" i="5"/>
  <c r="I24" i="5"/>
  <c r="I20" i="5"/>
  <c r="B8" i="5"/>
  <c r="I9" i="5"/>
  <c r="I10" i="5" s="1"/>
  <c r="I7" i="5"/>
  <c r="I5" i="5"/>
  <c r="I4" i="5"/>
  <c r="I13" i="5" s="1"/>
  <c r="K21" i="5" l="1"/>
  <c r="K19" i="5"/>
  <c r="K18" i="5"/>
  <c r="J11" i="5"/>
  <c r="J12" i="5" s="1"/>
  <c r="J14" i="5"/>
  <c r="J17" i="5" s="1"/>
  <c r="I11" i="5"/>
  <c r="I12" i="5"/>
  <c r="I14" i="5" s="1"/>
  <c r="I17" i="5" s="1"/>
  <c r="I21" i="5" s="1"/>
  <c r="D18" i="5"/>
  <c r="D11" i="5"/>
  <c r="D8" i="5"/>
  <c r="D7" i="5"/>
  <c r="D6" i="5"/>
  <c r="C18" i="5"/>
  <c r="C11" i="5"/>
  <c r="C8" i="5"/>
  <c r="C6" i="5"/>
  <c r="C7" i="5" s="1"/>
  <c r="Q9" i="5"/>
  <c r="P9" i="5"/>
  <c r="O9" i="5"/>
  <c r="R8" i="5"/>
  <c r="B18" i="5"/>
  <c r="B11" i="5"/>
  <c r="B6" i="5"/>
  <c r="B7" i="5" s="1"/>
  <c r="J21" i="5" l="1"/>
  <c r="J18" i="5"/>
  <c r="J19" i="5"/>
  <c r="I19" i="5"/>
  <c r="I18" i="5"/>
  <c r="D12" i="5"/>
  <c r="D13" i="5" s="1"/>
  <c r="C12" i="5"/>
  <c r="C13" i="5" s="1"/>
  <c r="D15" i="5"/>
  <c r="D20" i="5" s="1"/>
  <c r="C15" i="5"/>
  <c r="C20" i="5" s="1"/>
  <c r="B12" i="5"/>
  <c r="B13" i="5" s="1"/>
  <c r="B15" i="5" s="1"/>
  <c r="B20" i="5" s="1"/>
  <c r="D21" i="5" l="1"/>
  <c r="D22" i="5"/>
  <c r="C21" i="5"/>
  <c r="C22" i="5"/>
  <c r="B22" i="5"/>
  <c r="B21" i="5"/>
</calcChain>
</file>

<file path=xl/sharedStrings.xml><?xml version="1.0" encoding="utf-8"?>
<sst xmlns="http://schemas.openxmlformats.org/spreadsheetml/2006/main" count="57" uniqueCount="51">
  <si>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</si>
  <si>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</si>
  <si>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</si>
  <si>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</si>
  <si>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</si>
  <si>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</si>
  <si>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</si>
  <si>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</si>
  <si>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</si>
  <si>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</si>
  <si>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</si>
  <si>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</si>
  <si>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IV</t>
  </si>
  <si>
    <t>Area</t>
  </si>
  <si>
    <t>Rental Value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</si>
  <si>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</si>
  <si>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</si>
  <si>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</si>
  <si>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</si>
  <si>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</si>
  <si>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</si>
  <si>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</si>
  <si>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</si>
  <si>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</si>
  <si>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</si>
  <si>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Realisable</t>
  </si>
  <si>
    <t xml:space="preserve">Distress </t>
  </si>
  <si>
    <t>Rental</t>
  </si>
  <si>
    <t>Cosmos Format</t>
  </si>
  <si>
    <t>Rate</t>
  </si>
  <si>
    <t>Fair Market Value</t>
  </si>
  <si>
    <t>FLAT NO. 3</t>
  </si>
  <si>
    <t>FLAT NO. 2</t>
  </si>
  <si>
    <t>Value / RV</t>
  </si>
  <si>
    <t>DV</t>
  </si>
  <si>
    <t>As per Site Inspection, Residential Flat Nos. 1, 2 &amp; 3 are internally amalgamated to form a single flat with single entrance. At present, Residential Flat is used as Bank Premises. The composition of unit is 2 Cabins + Working Area + 2 Toilets.</t>
  </si>
  <si>
    <t>Copy of Approved Plan were not provided and not verified</t>
  </si>
  <si>
    <t>N.A.</t>
  </si>
  <si>
    <t>By Final Plot No. 224 &amp; 223 (Pt)</t>
  </si>
  <si>
    <t>By the Road</t>
  </si>
  <si>
    <t>By Final Plot No. 216</t>
  </si>
  <si>
    <t>By Final Plot No. 214, 215 &amp; 224 (Pt)</t>
  </si>
  <si>
    <t>Nehru Road</t>
  </si>
  <si>
    <t>Ramkrishna CHSL</t>
  </si>
  <si>
    <t>Hirani Villa</t>
  </si>
  <si>
    <t>Chandraprabha Building</t>
  </si>
  <si>
    <t>Bank Staff</t>
  </si>
  <si>
    <t>Mr. Shrikant</t>
  </si>
  <si>
    <t>Flat No. 3</t>
  </si>
  <si>
    <t>Flat No. 1</t>
  </si>
  <si>
    <t>Flat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</si>
</sst>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10" fontId="0" fillId="0" borderId="1" xfId="0" applyNumberFormat="1" applyBorder="1"/>
    <xf numFmtId="43" fontId="0" fillId="2" borderId="1" xfId="0" applyNumberFormat="1" applyFill="1" applyBorder="1"/>
    <xf numFmtId="43" fontId="0" fillId="0" borderId="1" xfId="1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0" fillId="3" borderId="0" xfId="0" applyFill="1"/>
    <xf numFmtId="43" fontId="3" fillId="3" borderId="1" xfId="1" applyFont="1" applyFill="1" applyBorder="1"/>
    <xf numFmtId="0" fontId="3" fillId="3" borderId="1" xfId="0" applyFont="1" applyFill="1" applyBorder="1"/>
    <xf numFmtId="10" fontId="3" fillId="3" borderId="1" xfId="0" applyNumberFormat="1" applyFont="1" applyFill="1" applyBorder="1"/>
    <xf numFmtId="43" fontId="3" fillId="3" borderId="1" xfId="0" applyNumberFormat="1" applyFont="1" applyFill="1" applyBorder="1"/>
    <xf numFmtId="10" fontId="3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31" workbookViewId="0">
      <selection activeCell="L48" sqref="L48"/>
    </sheetView>
  </sheetViews>
  <sheetFormatPr defaultRowHeight="15" x14ac:dyDescent="0.25"/>
  <cols>
    <col min="1" max="1" width="28.42578125" bestFit="1" customWidth="1"/>
    <col min="2" max="5" width="14.28515625" bestFit="1" customWidth="1"/>
    <col min="8" max="8" width="19.5703125" bestFit="1" customWidth="1"/>
    <col min="9" max="11" width="13.7109375" bestFit="1" customWidth="1"/>
    <col min="12" max="12" width="14.28515625" bestFit="1" customWidth="1"/>
    <col min="15" max="17" width="14.28515625" bestFit="1" customWidth="1"/>
  </cols>
  <sheetData>
    <row r="1" spans="1:18" x14ac:dyDescent="0.25">
      <c r="F1">
        <v>2024</v>
      </c>
      <c r="I1" t="s">
        <v>48</v>
      </c>
      <c r="J1" t="s">
        <v>50</v>
      </c>
      <c r="K1" s="20" t="s">
        <v>49</v>
      </c>
    </row>
    <row r="2" spans="1:18" ht="16.5" x14ac:dyDescent="0.3">
      <c r="A2" s="3"/>
      <c r="B2" s="3" t="s">
        <v>31</v>
      </c>
      <c r="C2" s="3" t="s">
        <v>32</v>
      </c>
      <c r="D2" s="3" t="s">
        <v>31</v>
      </c>
      <c r="F2">
        <v>1992</v>
      </c>
      <c r="H2" s="4" t="s">
        <v>0</v>
      </c>
      <c r="I2" s="10">
        <v>36000</v>
      </c>
      <c r="J2" s="21">
        <v>36000</v>
      </c>
      <c r="K2" s="10">
        <v>36000</v>
      </c>
    </row>
    <row r="3" spans="1:18" ht="33" x14ac:dyDescent="0.3">
      <c r="A3" s="3" t="s">
        <v>28</v>
      </c>
      <c r="B3" s="3"/>
      <c r="C3" s="3"/>
      <c r="D3" s="3"/>
      <c r="F3">
        <f>F1-F2</f>
        <v>32</v>
      </c>
      <c r="H3" s="11" t="s">
        <v>1</v>
      </c>
      <c r="I3" s="10">
        <v>2800</v>
      </c>
      <c r="J3" s="21">
        <v>2800</v>
      </c>
      <c r="K3" s="10">
        <v>2800</v>
      </c>
    </row>
    <row r="4" spans="1:18" ht="16.5" x14ac:dyDescent="0.3">
      <c r="A4" s="3" t="s">
        <v>15</v>
      </c>
      <c r="B4" s="3">
        <v>2024</v>
      </c>
      <c r="C4" s="3">
        <v>2024</v>
      </c>
      <c r="D4" s="3">
        <v>2024</v>
      </c>
      <c r="H4" s="4" t="s">
        <v>2</v>
      </c>
      <c r="I4" s="10">
        <f>I2-I3</f>
        <v>33200</v>
      </c>
      <c r="J4" s="21">
        <f>J2-J3</f>
        <v>33200</v>
      </c>
      <c r="K4" s="10">
        <f>K2-K3</f>
        <v>33200</v>
      </c>
    </row>
    <row r="5" spans="1:18" ht="16.5" x14ac:dyDescent="0.3">
      <c r="A5" s="3" t="s">
        <v>16</v>
      </c>
      <c r="B5" s="3">
        <v>1995</v>
      </c>
      <c r="C5" s="3">
        <v>1995</v>
      </c>
      <c r="D5" s="3">
        <v>1995</v>
      </c>
      <c r="H5" s="4" t="s">
        <v>3</v>
      </c>
      <c r="I5" s="10">
        <f>I3*1</f>
        <v>2800</v>
      </c>
      <c r="J5" s="21">
        <f>J3*1</f>
        <v>2800</v>
      </c>
      <c r="K5" s="10">
        <f>K3*1</f>
        <v>2800</v>
      </c>
    </row>
    <row r="6" spans="1:18" ht="16.5" x14ac:dyDescent="0.3">
      <c r="A6" s="3" t="s">
        <v>17</v>
      </c>
      <c r="B6" s="3">
        <f>B4-B5</f>
        <v>29</v>
      </c>
      <c r="C6" s="3">
        <f>C4-C5</f>
        <v>29</v>
      </c>
      <c r="D6" s="3">
        <f>D4-D5</f>
        <v>29</v>
      </c>
      <c r="H6" s="4" t="s">
        <v>4</v>
      </c>
      <c r="I6" s="12">
        <v>32</v>
      </c>
      <c r="J6" s="22">
        <v>32</v>
      </c>
      <c r="K6" s="19">
        <v>32</v>
      </c>
      <c r="O6" s="1"/>
      <c r="P6" s="1"/>
      <c r="Q6" s="1"/>
    </row>
    <row r="7" spans="1:18" ht="16.5" x14ac:dyDescent="0.3">
      <c r="A7" s="3"/>
      <c r="B7" s="3">
        <f>60-B6</f>
        <v>31</v>
      </c>
      <c r="C7" s="3">
        <f>60-C6</f>
        <v>31</v>
      </c>
      <c r="D7" s="3">
        <f>60-D6</f>
        <v>31</v>
      </c>
      <c r="H7" s="4" t="s">
        <v>5</v>
      </c>
      <c r="I7" s="12">
        <f>I8-I6</f>
        <v>28</v>
      </c>
      <c r="J7" s="22">
        <f>J8-J6</f>
        <v>28</v>
      </c>
      <c r="K7" s="19">
        <f>K8-K6</f>
        <v>28</v>
      </c>
      <c r="O7" s="1">
        <v>647</v>
      </c>
      <c r="P7" s="1">
        <v>647</v>
      </c>
      <c r="Q7" s="1">
        <v>450</v>
      </c>
    </row>
    <row r="8" spans="1:18" ht="16.5" x14ac:dyDescent="0.3">
      <c r="A8" s="3" t="s">
        <v>18</v>
      </c>
      <c r="B8" s="6">
        <f>674*2800</f>
        <v>1887200</v>
      </c>
      <c r="C8" s="6">
        <f>674*2800</f>
        <v>1887200</v>
      </c>
      <c r="D8" s="6">
        <f>674*2800</f>
        <v>1887200</v>
      </c>
      <c r="H8" s="4" t="s">
        <v>6</v>
      </c>
      <c r="I8" s="12">
        <v>60</v>
      </c>
      <c r="J8" s="22">
        <v>60</v>
      </c>
      <c r="K8" s="19">
        <v>60</v>
      </c>
      <c r="O8" s="1">
        <v>35000</v>
      </c>
      <c r="P8" s="1">
        <v>35000</v>
      </c>
      <c r="Q8" s="1">
        <v>35000</v>
      </c>
      <c r="R8">
        <f>Q8*P8</f>
        <v>1225000000</v>
      </c>
    </row>
    <row r="9" spans="1:18" ht="33" x14ac:dyDescent="0.3">
      <c r="A9" s="3" t="s">
        <v>19</v>
      </c>
      <c r="B9" s="3"/>
      <c r="C9" s="3"/>
      <c r="D9" s="3"/>
      <c r="H9" s="11" t="s">
        <v>7</v>
      </c>
      <c r="I9" s="12">
        <f>90*I6/I8</f>
        <v>48</v>
      </c>
      <c r="J9" s="22">
        <f>90*J6/J8</f>
        <v>48</v>
      </c>
      <c r="K9" s="19">
        <f>90*K6/K8</f>
        <v>48</v>
      </c>
      <c r="O9" s="1">
        <f>O7*O8</f>
        <v>22645000</v>
      </c>
      <c r="P9" s="1">
        <f>P7*P8</f>
        <v>22645000</v>
      </c>
      <c r="Q9" s="1">
        <f>Q7*Q8</f>
        <v>15750000</v>
      </c>
    </row>
    <row r="10" spans="1:18" ht="16.5" x14ac:dyDescent="0.3">
      <c r="A10" s="3"/>
      <c r="B10" s="3"/>
      <c r="C10" s="3"/>
      <c r="D10" s="3"/>
      <c r="H10" s="4"/>
      <c r="I10" s="13">
        <f>I9%</f>
        <v>0.48</v>
      </c>
      <c r="J10" s="23">
        <f>J9%</f>
        <v>0.48</v>
      </c>
      <c r="K10" s="25">
        <f>K9%</f>
        <v>0.48</v>
      </c>
      <c r="O10" s="1"/>
      <c r="P10" s="1"/>
      <c r="Q10" s="1"/>
    </row>
    <row r="11" spans="1:18" ht="16.5" x14ac:dyDescent="0.3">
      <c r="A11" s="3" t="s">
        <v>20</v>
      </c>
      <c r="B11" s="3">
        <f>100-10</f>
        <v>90</v>
      </c>
      <c r="C11" s="3">
        <f>100-10</f>
        <v>90</v>
      </c>
      <c r="D11" s="3">
        <f>100-10</f>
        <v>90</v>
      </c>
      <c r="H11" s="4" t="s">
        <v>8</v>
      </c>
      <c r="I11" s="10">
        <f>I5*I10</f>
        <v>1344</v>
      </c>
      <c r="J11" s="21">
        <f>J5*J10</f>
        <v>1344</v>
      </c>
      <c r="K11" s="10">
        <f>K5*K10</f>
        <v>1344</v>
      </c>
    </row>
    <row r="12" spans="1:18" ht="16.5" x14ac:dyDescent="0.3">
      <c r="A12" s="3" t="s">
        <v>21</v>
      </c>
      <c r="B12" s="3">
        <f>B11*B6/60</f>
        <v>43.5</v>
      </c>
      <c r="C12" s="3">
        <f>C11*C6/60</f>
        <v>43.5</v>
      </c>
      <c r="D12" s="3">
        <f>D11*D6/60</f>
        <v>43.5</v>
      </c>
      <c r="H12" s="4" t="s">
        <v>9</v>
      </c>
      <c r="I12" s="10">
        <f>I5-I11</f>
        <v>1456</v>
      </c>
      <c r="J12" s="21">
        <f>J5-J11</f>
        <v>1456</v>
      </c>
      <c r="K12" s="10">
        <f>K5-K11</f>
        <v>1456</v>
      </c>
    </row>
    <row r="13" spans="1:18" ht="16.5" x14ac:dyDescent="0.3">
      <c r="A13" s="3"/>
      <c r="B13" s="7">
        <f>B12%</f>
        <v>0.435</v>
      </c>
      <c r="C13" s="7">
        <f>C12%</f>
        <v>0.435</v>
      </c>
      <c r="D13" s="7">
        <f>D12%</f>
        <v>0.435</v>
      </c>
      <c r="H13" s="4" t="s">
        <v>2</v>
      </c>
      <c r="I13" s="10">
        <f>I4</f>
        <v>33200</v>
      </c>
      <c r="J13" s="21">
        <f>J4</f>
        <v>33200</v>
      </c>
      <c r="K13" s="10">
        <f>K4</f>
        <v>33200</v>
      </c>
    </row>
    <row r="14" spans="1:18" ht="16.5" x14ac:dyDescent="0.3">
      <c r="A14" s="3"/>
      <c r="B14" s="3"/>
      <c r="C14" s="3"/>
      <c r="D14" s="3"/>
      <c r="H14" s="4" t="s">
        <v>10</v>
      </c>
      <c r="I14" s="10">
        <f>I13+I12</f>
        <v>34656</v>
      </c>
      <c r="J14" s="21">
        <f>J13+J12</f>
        <v>34656</v>
      </c>
      <c r="K14" s="10">
        <f>K13+K12</f>
        <v>34656</v>
      </c>
    </row>
    <row r="15" spans="1:18" ht="16.5" x14ac:dyDescent="0.3">
      <c r="A15" s="3" t="s">
        <v>22</v>
      </c>
      <c r="B15" s="6">
        <f>ROUND((B8*B13),0)</f>
        <v>820932</v>
      </c>
      <c r="C15" s="6">
        <f>ROUND((C8*C13),0)</f>
        <v>820932</v>
      </c>
      <c r="D15" s="6">
        <f>ROUND((D8*D13),0)</f>
        <v>820932</v>
      </c>
      <c r="H15" s="4"/>
      <c r="I15" s="12"/>
      <c r="J15" s="22"/>
      <c r="K15" s="19"/>
    </row>
    <row r="16" spans="1:18" ht="16.5" x14ac:dyDescent="0.3">
      <c r="A16" s="3" t="s">
        <v>13</v>
      </c>
      <c r="B16" s="6">
        <v>674</v>
      </c>
      <c r="C16" s="6">
        <v>674</v>
      </c>
      <c r="D16" s="6">
        <v>450</v>
      </c>
      <c r="H16" s="14" t="s">
        <v>13</v>
      </c>
      <c r="I16" s="15">
        <v>647</v>
      </c>
      <c r="J16" s="22">
        <v>647</v>
      </c>
      <c r="K16" s="19">
        <v>450</v>
      </c>
    </row>
    <row r="17" spans="1:13" ht="16.5" x14ac:dyDescent="0.3">
      <c r="A17" s="3" t="s">
        <v>29</v>
      </c>
      <c r="B17" s="9">
        <v>36000</v>
      </c>
      <c r="C17" s="9">
        <v>36000</v>
      </c>
      <c r="D17" s="9">
        <v>36000</v>
      </c>
      <c r="H17" s="14" t="s">
        <v>33</v>
      </c>
      <c r="I17" s="16">
        <f>I14*I16</f>
        <v>22422432</v>
      </c>
      <c r="J17" s="24">
        <f>J14*J16</f>
        <v>22422432</v>
      </c>
      <c r="K17" s="18">
        <f>K14*K16</f>
        <v>15595200</v>
      </c>
      <c r="L17" s="2">
        <f>SUM(I17:K17)</f>
        <v>60440064</v>
      </c>
    </row>
    <row r="18" spans="1:13" ht="16.5" x14ac:dyDescent="0.3">
      <c r="A18" s="3" t="s">
        <v>23</v>
      </c>
      <c r="B18" s="6">
        <f>B17*B16</f>
        <v>24264000</v>
      </c>
      <c r="C18" s="6">
        <f>C17*C16</f>
        <v>24264000</v>
      </c>
      <c r="D18" s="6">
        <f>D17*D16</f>
        <v>16200000</v>
      </c>
      <c r="H18" s="17" t="s">
        <v>11</v>
      </c>
      <c r="I18" s="18">
        <f>I17*90%</f>
        <v>20180188.800000001</v>
      </c>
      <c r="J18" s="24">
        <f>J17*90%</f>
        <v>20180188.800000001</v>
      </c>
      <c r="K18" s="18">
        <f>K17*90%</f>
        <v>14035680</v>
      </c>
    </row>
    <row r="19" spans="1:13" ht="16.5" x14ac:dyDescent="0.3">
      <c r="A19" s="3" t="s">
        <v>24</v>
      </c>
      <c r="B19" s="3"/>
      <c r="C19" s="3"/>
      <c r="D19" s="3"/>
      <c r="H19" s="17" t="s">
        <v>34</v>
      </c>
      <c r="I19" s="18">
        <f>I17*80%</f>
        <v>17937945.600000001</v>
      </c>
      <c r="J19" s="24">
        <f>J17*80%</f>
        <v>17937945.600000001</v>
      </c>
      <c r="K19" s="18">
        <f>K17*80%</f>
        <v>12476160</v>
      </c>
    </row>
    <row r="20" spans="1:13" ht="16.5" x14ac:dyDescent="0.3">
      <c r="A20" s="5" t="s">
        <v>30</v>
      </c>
      <c r="B20" s="8">
        <f>B18-B15</f>
        <v>23443068</v>
      </c>
      <c r="C20" s="6">
        <f>C18-C15</f>
        <v>23443068</v>
      </c>
      <c r="D20" s="6">
        <f>D18-D15</f>
        <v>15379068</v>
      </c>
      <c r="E20" s="2">
        <f>SUM(B20:D20)</f>
        <v>62265204</v>
      </c>
      <c r="H20" s="17" t="s">
        <v>12</v>
      </c>
      <c r="I20" s="18">
        <f>I16*I3</f>
        <v>1811600</v>
      </c>
      <c r="J20" s="24">
        <f>J16*J3</f>
        <v>1811600</v>
      </c>
      <c r="K20" s="18">
        <f>K16*K3</f>
        <v>1260000</v>
      </c>
    </row>
    <row r="21" spans="1:13" ht="16.5" x14ac:dyDescent="0.3">
      <c r="A21" s="5" t="s">
        <v>25</v>
      </c>
      <c r="B21" s="8">
        <f>ROUND((B20*90%),0)</f>
        <v>21098761</v>
      </c>
      <c r="C21" s="6">
        <f>ROUND((C20*90%),0)</f>
        <v>21098761</v>
      </c>
      <c r="D21" s="6">
        <f>ROUND((D20*90%),0)</f>
        <v>13841161</v>
      </c>
      <c r="H21" s="19" t="s">
        <v>14</v>
      </c>
      <c r="I21" s="18">
        <f>I17*0.03/12</f>
        <v>56056.079999999994</v>
      </c>
      <c r="J21" s="24">
        <f>J17*0.03/12</f>
        <v>56056.079999999994</v>
      </c>
      <c r="K21" s="18">
        <f>K17*0.03/12</f>
        <v>38988</v>
      </c>
    </row>
    <row r="22" spans="1:13" x14ac:dyDescent="0.25">
      <c r="A22" s="5" t="s">
        <v>26</v>
      </c>
      <c r="B22" s="8">
        <f>ROUND((B20*80%),0)</f>
        <v>18754454</v>
      </c>
      <c r="C22" s="6">
        <f>ROUND((C20*80%),0)</f>
        <v>18754454</v>
      </c>
      <c r="D22" s="6">
        <f>ROUND((D20*80%),0)</f>
        <v>12303254</v>
      </c>
    </row>
    <row r="23" spans="1:13" x14ac:dyDescent="0.25">
      <c r="A23" s="5" t="s">
        <v>27</v>
      </c>
      <c r="B23" s="8">
        <f>MROUND((B20*0.03/12),500)</f>
        <v>58500</v>
      </c>
      <c r="C23" s="6">
        <f>MROUND((C20*0.03/12),500)</f>
        <v>58500</v>
      </c>
      <c r="D23" s="6">
        <f>MROUND((D20*0.03/12),500)</f>
        <v>38500</v>
      </c>
      <c r="E23" s="2"/>
      <c r="I23" s="1">
        <v>600000</v>
      </c>
    </row>
    <row r="24" spans="1:13" x14ac:dyDescent="0.25">
      <c r="E24" s="2"/>
      <c r="I24" s="1">
        <f>I23/12</f>
        <v>50000</v>
      </c>
    </row>
    <row r="25" spans="1:13" x14ac:dyDescent="0.25">
      <c r="B25" s="2"/>
      <c r="C25" s="2"/>
      <c r="D25" s="2"/>
    </row>
    <row r="26" spans="1:13" x14ac:dyDescent="0.25">
      <c r="H26" t="s">
        <v>35</v>
      </c>
    </row>
    <row r="28" spans="1:13" x14ac:dyDescent="0.25">
      <c r="H28" t="s">
        <v>36</v>
      </c>
    </row>
    <row r="30" spans="1:13" x14ac:dyDescent="0.25">
      <c r="H30" t="s">
        <v>37</v>
      </c>
      <c r="M30" t="s">
        <v>38</v>
      </c>
    </row>
    <row r="31" spans="1:13" x14ac:dyDescent="0.25">
      <c r="M31" t="s">
        <v>39</v>
      </c>
    </row>
    <row r="32" spans="1:13" x14ac:dyDescent="0.25">
      <c r="D32" s="3"/>
      <c r="E32" s="3"/>
      <c r="F32" s="3"/>
      <c r="G32" s="3"/>
      <c r="H32" s="3" t="s">
        <v>46</v>
      </c>
      <c r="I32" s="3">
        <v>0</v>
      </c>
      <c r="M32" t="s">
        <v>40</v>
      </c>
    </row>
    <row r="33" spans="4:14" x14ac:dyDescent="0.25">
      <c r="D33" s="3"/>
      <c r="E33" s="3"/>
      <c r="F33" s="3"/>
      <c r="G33" s="3"/>
      <c r="H33" s="3" t="s">
        <v>47</v>
      </c>
      <c r="I33" s="3"/>
      <c r="M33" t="s">
        <v>41</v>
      </c>
    </row>
    <row r="34" spans="4:14" x14ac:dyDescent="0.25">
      <c r="D34" s="3"/>
      <c r="E34" s="3"/>
      <c r="F34" s="3"/>
      <c r="G34" s="3"/>
      <c r="H34" s="3">
        <v>0</v>
      </c>
      <c r="I34" s="3"/>
    </row>
    <row r="35" spans="4:14" x14ac:dyDescent="0.25">
      <c r="D35" s="3"/>
      <c r="E35" s="3"/>
      <c r="F35" s="3"/>
      <c r="G35" s="3"/>
      <c r="H35" s="3"/>
      <c r="I35" s="3"/>
      <c r="M35" t="s">
        <v>42</v>
      </c>
    </row>
    <row r="36" spans="4:14" x14ac:dyDescent="0.25">
      <c r="D36" s="5"/>
      <c r="E36" s="5"/>
      <c r="F36" s="5"/>
      <c r="G36" s="5"/>
      <c r="H36" s="5"/>
      <c r="I36" s="3"/>
      <c r="M36" t="s">
        <v>43</v>
      </c>
    </row>
    <row r="37" spans="4:14" x14ac:dyDescent="0.25">
      <c r="D37" s="5"/>
      <c r="E37" s="5"/>
      <c r="F37" s="5"/>
      <c r="G37" s="5"/>
      <c r="H37" s="5"/>
      <c r="I37" s="3"/>
      <c r="M37" t="s">
        <v>44</v>
      </c>
    </row>
    <row r="38" spans="4:14" x14ac:dyDescent="0.25">
      <c r="D38" s="5"/>
      <c r="E38" s="5"/>
      <c r="F38" s="5"/>
      <c r="G38" s="5"/>
      <c r="H38" s="5"/>
      <c r="I38" s="3"/>
      <c r="M38" t="s">
        <v>45</v>
      </c>
    </row>
    <row r="40" spans="4:14" x14ac:dyDescent="0.25">
      <c r="D40" s="3"/>
      <c r="E40" s="3"/>
      <c r="F40" s="3"/>
      <c r="G40" s="3"/>
      <c r="H40" s="3"/>
      <c r="I40" s="3"/>
      <c r="J40" s="3"/>
      <c r="K40" s="3"/>
      <c r="L40" s="6"/>
      <c r="M40" s="3"/>
    </row>
    <row r="41" spans="4:14" x14ac:dyDescent="0.25">
      <c r="D41" s="3"/>
      <c r="E41" s="3"/>
      <c r="F41" s="3"/>
      <c r="G41" s="3"/>
      <c r="H41" s="3"/>
      <c r="I41" s="3"/>
      <c r="J41" s="3"/>
      <c r="K41" s="3"/>
      <c r="L41" s="6"/>
      <c r="M41" s="3"/>
    </row>
    <row r="42" spans="4:14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4:14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</row>
    <row r="45" spans="4:14" x14ac:dyDescent="0.25">
      <c r="L45" t="s">
        <v>48</v>
      </c>
      <c r="M45" t="s">
        <v>49</v>
      </c>
      <c r="N45" t="s">
        <v>50</v>
      </c>
    </row>
    <row r="46" spans="4:14" x14ac:dyDescent="0.25">
      <c r="H46">
        <v>215850</v>
      </c>
      <c r="I46">
        <f>H46/10.764</f>
        <v>20052.954292084727</v>
      </c>
      <c r="L46" s="1">
        <v>5065</v>
      </c>
      <c r="M46">
        <v>5065</v>
      </c>
      <c r="N46">
        <v>5065</v>
      </c>
    </row>
    <row r="47" spans="4:14" x14ac:dyDescent="0.25">
      <c r="E47">
        <f>100-32</f>
        <v>68</v>
      </c>
      <c r="H47">
        <v>108770</v>
      </c>
      <c r="L47" s="1">
        <v>809397</v>
      </c>
      <c r="M47">
        <v>562950</v>
      </c>
      <c r="N47">
        <v>809397</v>
      </c>
    </row>
    <row r="48" spans="4:14" x14ac:dyDescent="0.25">
      <c r="L48" s="1">
        <f>SUM(L46:L47)</f>
        <v>814462</v>
      </c>
      <c r="M48">
        <f>SUM(M46:M47)</f>
        <v>568015</v>
      </c>
      <c r="N48">
        <f>SUM(N46:N47)</f>
        <v>814462</v>
      </c>
    </row>
    <row r="49" spans="8:13" x14ac:dyDescent="0.25">
      <c r="H49">
        <f>H46-H47</f>
        <v>107080</v>
      </c>
      <c r="L49" s="1"/>
    </row>
    <row r="50" spans="8:13" x14ac:dyDescent="0.25">
      <c r="H50">
        <f>H49*68%</f>
        <v>72814.400000000009</v>
      </c>
    </row>
    <row r="51" spans="8:13" x14ac:dyDescent="0.25">
      <c r="L51">
        <v>647</v>
      </c>
      <c r="M51">
        <v>450</v>
      </c>
    </row>
    <row r="52" spans="8:13" x14ac:dyDescent="0.25">
      <c r="H52">
        <f>H50+H47</f>
        <v>181584.40000000002</v>
      </c>
      <c r="I52">
        <f>H52/10.764</f>
        <v>16869.602378298034</v>
      </c>
      <c r="L52">
        <v>16870</v>
      </c>
      <c r="M52">
        <v>16870</v>
      </c>
    </row>
    <row r="53" spans="8:13" x14ac:dyDescent="0.25">
      <c r="L53">
        <f>L52*L51</f>
        <v>10914890</v>
      </c>
      <c r="M53">
        <f>M52*M51</f>
        <v>7591500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4:L13"/>
  <sheetViews>
    <sheetView workbookViewId="0">
      <selection activeCell="L14" sqref="L14"/>
    </sheetView>
  </sheetViews>
  <sheetFormatPr defaultRowHeight="15" x14ac:dyDescent="0.25"/>
  <sheetData>
    <row r="4" spans="10:12" x14ac:dyDescent="0.25">
      <c r="J4">
        <v>21.55</v>
      </c>
      <c r="K4">
        <v>11.53</v>
      </c>
      <c r="L4">
        <f>K4*J4</f>
        <v>248.47149999999999</v>
      </c>
    </row>
    <row r="5" spans="10:12" x14ac:dyDescent="0.25">
      <c r="J5">
        <v>7.37</v>
      </c>
      <c r="K5">
        <v>4.3099999999999996</v>
      </c>
      <c r="L5">
        <f t="shared" ref="L5:L12" si="0">K5*J5</f>
        <v>31.764699999999998</v>
      </c>
    </row>
    <row r="6" spans="10:12" x14ac:dyDescent="0.25">
      <c r="J6">
        <v>13.5</v>
      </c>
      <c r="K6">
        <v>4.5</v>
      </c>
      <c r="L6">
        <f t="shared" si="0"/>
        <v>60.75</v>
      </c>
    </row>
    <row r="7" spans="10:12" x14ac:dyDescent="0.25">
      <c r="J7">
        <v>4.07</v>
      </c>
      <c r="K7">
        <v>10.32</v>
      </c>
      <c r="L7">
        <f t="shared" si="0"/>
        <v>42.002400000000002</v>
      </c>
    </row>
    <row r="8" spans="10:12" x14ac:dyDescent="0.25">
      <c r="J8">
        <v>6.19</v>
      </c>
      <c r="K8">
        <v>24.25</v>
      </c>
      <c r="L8">
        <f t="shared" si="0"/>
        <v>150.10750000000002</v>
      </c>
    </row>
    <row r="9" spans="10:12" x14ac:dyDescent="0.25">
      <c r="J9">
        <v>32.590000000000003</v>
      </c>
      <c r="K9">
        <v>28.06</v>
      </c>
      <c r="L9">
        <f t="shared" si="0"/>
        <v>914.47540000000004</v>
      </c>
    </row>
    <row r="10" spans="10:12" x14ac:dyDescent="0.25">
      <c r="J10">
        <v>6.75</v>
      </c>
      <c r="K10">
        <v>21.31</v>
      </c>
      <c r="L10">
        <f t="shared" si="0"/>
        <v>143.8425</v>
      </c>
    </row>
    <row r="11" spans="10:12" x14ac:dyDescent="0.25">
      <c r="J11">
        <v>11.09</v>
      </c>
      <c r="K11">
        <v>16.86</v>
      </c>
      <c r="L11">
        <f t="shared" si="0"/>
        <v>186.97739999999999</v>
      </c>
    </row>
    <row r="12" spans="10:12" x14ac:dyDescent="0.25">
      <c r="J12">
        <v>4.3099999999999996</v>
      </c>
      <c r="K12">
        <v>11.53</v>
      </c>
      <c r="L12">
        <f t="shared" si="0"/>
        <v>49.694299999999991</v>
      </c>
    </row>
    <row r="13" spans="10:12" x14ac:dyDescent="0.25">
      <c r="L13">
        <f>SUM(L4:L12)</f>
        <v>1828.0856999999999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Khar West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2024-07-01T12:18:26Z</dcterms:modified>
</cp:coreProperties>
</file>