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ANAND ARC. LTD\"/>
    </mc:Choice>
  </mc:AlternateContent>
  <xr:revisionPtr revIDLastSave="0" documentId="13_ncr:1_{8A9277A1-9362-4B8A-899A-E2F11D874B6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O19" i="4" l="1"/>
  <c r="H19" i="4"/>
  <c r="J19" i="4" s="1"/>
  <c r="K19" i="4" s="1"/>
  <c r="L19" i="4" s="1"/>
  <c r="N19" i="4" s="1"/>
  <c r="M19" i="4" s="1"/>
  <c r="O18" i="4"/>
  <c r="H18" i="4"/>
  <c r="J18" i="4" s="1"/>
  <c r="K18" i="4" s="1"/>
  <c r="L18" i="4" s="1"/>
  <c r="N18" i="4" s="1"/>
  <c r="O17" i="4"/>
  <c r="H17" i="4"/>
  <c r="J17" i="4" s="1"/>
  <c r="K17" i="4" s="1"/>
  <c r="L17" i="4" s="1"/>
  <c r="N17" i="4" s="1"/>
  <c r="M17" i="4" s="1"/>
  <c r="O16" i="4"/>
  <c r="H16" i="4"/>
  <c r="J16" i="4" s="1"/>
  <c r="K16" i="4" s="1"/>
  <c r="L16" i="4" s="1"/>
  <c r="N16" i="4" s="1"/>
  <c r="M16" i="4" s="1"/>
  <c r="O15" i="4"/>
  <c r="H15" i="4"/>
  <c r="J15" i="4" s="1"/>
  <c r="K15" i="4" s="1"/>
  <c r="L15" i="4" s="1"/>
  <c r="N15" i="4" s="1"/>
  <c r="M15" i="4" s="1"/>
  <c r="O14" i="4"/>
  <c r="H14" i="4"/>
  <c r="I14" i="4" s="1"/>
  <c r="M42" i="4"/>
  <c r="K30" i="4"/>
  <c r="M18" i="4" l="1"/>
  <c r="I16" i="4"/>
  <c r="I17" i="4"/>
  <c r="I19" i="4"/>
  <c r="J14" i="4"/>
  <c r="K14" i="4" s="1"/>
  <c r="L14" i="4" s="1"/>
  <c r="N14" i="4" s="1"/>
  <c r="M14" i="4" s="1"/>
  <c r="G34" i="4" l="1"/>
  <c r="P12" i="7" l="1"/>
  <c r="P11" i="6"/>
  <c r="P17" i="5"/>
  <c r="P15" i="5"/>
  <c r="P12" i="5"/>
  <c r="C8" i="4" l="1"/>
  <c r="O13" i="4" l="1"/>
  <c r="H13" i="4"/>
  <c r="J13" i="4" s="1"/>
  <c r="K13" i="4" s="1"/>
  <c r="L13" i="4" s="1"/>
  <c r="N13" i="4" s="1"/>
  <c r="M13" i="4" l="1"/>
  <c r="I13" i="4"/>
  <c r="C120" i="4"/>
  <c r="B89" i="4" l="1"/>
  <c r="B90" i="4" s="1"/>
  <c r="C20" i="4"/>
  <c r="O20" i="4" l="1"/>
  <c r="N20" i="4" l="1"/>
  <c r="M20" i="4" l="1"/>
  <c r="C33" i="4"/>
  <c r="C30" i="4"/>
  <c r="C36" i="4" s="1"/>
  <c r="C40" i="4"/>
  <c r="C34" i="4" l="1"/>
  <c r="C37" i="4" s="1"/>
  <c r="C41" i="4"/>
  <c r="C39" i="4" l="1"/>
  <c r="C38" i="4"/>
</calcChain>
</file>

<file path=xl/sharedStrings.xml><?xml version="1.0" encoding="utf-8"?>
<sst xmlns="http://schemas.openxmlformats.org/spreadsheetml/2006/main" count="100" uniqueCount="67">
  <si>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</si>
  <si>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</si>
  <si>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</si>
  <si>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</si>
  <si>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</si>
  <si>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</si>
  <si>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</si>
  <si>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</si>
  <si>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</si>
  <si>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</si>
  <si>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</si>
  <si>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</si>
  <si>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</si>
  <si>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</si>
  <si>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</si>
  <si>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</si>
  <si>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</si>
  <si>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</si>
  <si>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</si>
  <si>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</si>
  <si>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</si>
  <si>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</si>
  <si>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</si>
  <si>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</si>
  <si>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</si>
  <si>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</si>
  <si>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</si>
  <si>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</si>
  <si>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</si>
  <si>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</si>
  <si>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</si>
  <si>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</si>
  <si>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</si>
  <si>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Built Up Area </t>
  </si>
  <si>
    <t>Per sq.M</t>
  </si>
  <si>
    <t>Per Sq.M</t>
  </si>
  <si>
    <t>Per.Sq.M</t>
  </si>
  <si>
    <t xml:space="preserve"> Land and Building No. Basement Floor, Ambika Nagar, Village - Shirgoan &amp; Dhansar, Palghar West, Palghar, State - Maharashtra, India</t>
  </si>
  <si>
    <t>M/S ANAND ARC. LTD</t>
  </si>
  <si>
    <t xml:space="preserve">land area ( S.No. 23 to 30) </t>
  </si>
  <si>
    <t>Plot No. 25,26,27,28</t>
  </si>
  <si>
    <t>RCC</t>
  </si>
  <si>
    <t xml:space="preserve">Total </t>
  </si>
  <si>
    <t>Mezzanine Floor Area</t>
  </si>
  <si>
    <t>Plot No. 23,24,29,30</t>
  </si>
  <si>
    <t xml:space="preserve">Ground Floor </t>
  </si>
  <si>
    <t>Sq.Ft</t>
  </si>
  <si>
    <t>Sq.ft</t>
  </si>
  <si>
    <t xml:space="preserve">Mezzanine Floor </t>
  </si>
  <si>
    <t>office area(gr + 2nd)</t>
  </si>
  <si>
    <t>sq.ft</t>
  </si>
  <si>
    <t xml:space="preserve">Office Building- Ground </t>
  </si>
  <si>
    <t xml:space="preserve">                            First Floor</t>
  </si>
  <si>
    <t xml:space="preserve">                            Second Floor</t>
  </si>
  <si>
    <t xml:space="preserve">Shed Area </t>
  </si>
  <si>
    <t xml:space="preserve">Open Space area </t>
  </si>
  <si>
    <t xml:space="preserve">Garden Area </t>
  </si>
  <si>
    <t xml:space="preserve">Channel Mezzanine Floor </t>
  </si>
  <si>
    <t>Plot No. 984</t>
  </si>
  <si>
    <t>SQ.FT</t>
  </si>
  <si>
    <t>Ground -Total RCC</t>
  </si>
  <si>
    <t>Mezzanine Floor</t>
  </si>
  <si>
    <t>Structure -1</t>
  </si>
  <si>
    <t>Structure -2</t>
  </si>
  <si>
    <t>(Sq. Ft.)</t>
  </si>
  <si>
    <t>Structure -3</t>
  </si>
  <si>
    <t>Ground -Shed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</si>
</sst>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14" fillId="2" borderId="0" xfId="0" applyNumberFormat="1" applyFont="1" applyFill="1"/>
    <xf numFmtId="0" fontId="1" fillId="0" borderId="0" xfId="0" applyFont="1" applyAlignment="1">
      <alignment horizontal="right"/>
    </xf>
    <xf numFmtId="0" fontId="6" fillId="0" borderId="7" xfId="0" applyFont="1" applyBorder="1" applyAlignment="1">
      <alignment horizontal="right" vertical="top"/>
    </xf>
    <xf numFmtId="0" fontId="6" fillId="0" borderId="7" xfId="0" applyFont="1" applyBorder="1"/>
    <xf numFmtId="43" fontId="6" fillId="0" borderId="0" xfId="1" applyFont="1" applyAlignment="1">
      <alignment vertical="top"/>
    </xf>
    <xf numFmtId="0" fontId="1" fillId="2" borderId="1" xfId="0" applyFont="1" applyFill="1" applyBorder="1"/>
    <xf numFmtId="0" fontId="6" fillId="2" borderId="1" xfId="1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762000</xdr:colOff>
      <xdr:row>0</xdr:row>
      <xdr:rowOff>69220</xdr:rowOff>
    </xdr:from>
    <xdr:to>
      <xdr:col>15</xdr:col>
      <xdr:colOff>793290</xdr:colOff>
      <xdr:row>9</xdr:row>
      <xdr:rowOff>126110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3A71A-481A-4AEA-B228-A6315E68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69220"/>
          <a:ext cx="2441115" cy="2752465"/>
        </a:xfrm>
        <a:prstGeom prst="rect">
          <a:avLst/>
        </a:prstGeom>
      </xdr:spPr>
    </xdr:pic>
    <xdr:clientData/>
  </xdr:twoCellAnchor>
  <xdr:twoCellAnchor editAs="oneCell">
    <xdr:from>
      <xdr:col>10</xdr:col>
      <xdr:colOff>528442</xdr:colOff>
      <xdr:row>1</xdr:row>
      <xdr:rowOff>0</xdr:rowOff>
    </xdr:from>
    <xdr:to>
      <xdr:col>13</xdr:col>
      <xdr:colOff>428089</xdr:colOff>
      <xdr:row>9</xdr:row>
      <xdr:rowOff>86564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6702BB-FFA5-4286-B94B-AACE75BD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7642" y="209550"/>
          <a:ext cx="2747622" cy="2572589"/>
        </a:xfrm>
        <a:prstGeom prst="rect">
          <a:avLst/>
        </a:prstGeom>
      </xdr:spPr>
    </xdr:pic>
    <xdr:clientData/>
  </xdr:twoCellAnchor>
  <xdr:twoCellAnchor editAs="oneCell">
    <xdr:from>
      <xdr:col>14</xdr:col>
      <xdr:colOff>1076324</xdr:colOff>
      <xdr:row>9</xdr:row>
      <xdr:rowOff>481526</xdr:rowOff>
    </xdr:from>
    <xdr:to>
      <xdr:col>17</xdr:col>
      <xdr:colOff>220847</xdr:colOff>
      <xdr:row>29</xdr:row>
      <xdr:rowOff>199083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0937D2-1D34-4AFA-801B-EA9267E1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54199" y="3177101"/>
          <a:ext cx="3068823" cy="4213357"/>
        </a:xfrm>
        <a:prstGeom prst="rect">
          <a:avLst/>
        </a:prstGeom>
      </xdr:spPr>
    </xdr:pic>
    <xdr:clientData/>
  </xdr:twoCellAnchor>
  <xdr:twoCellAnchor editAs="oneCell">
    <xdr:from>
      <xdr:col>15</xdr:col>
      <xdr:colOff>885567</xdr:colOff>
      <xdr:row>1</xdr:row>
      <xdr:rowOff>180977</xdr:rowOff>
    </xdr:from>
    <xdr:to>
      <xdr:col>17</xdr:col>
      <xdr:colOff>1152525</xdr:colOff>
      <xdr:row>7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32B008-F1DA-4DB0-852D-AF2F4BD3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16106647" y="-152528"/>
          <a:ext cx="1847848" cy="293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180975</xdr:rowOff>
    </xdr:from>
    <xdr:to>
      <xdr:col>13</xdr:col>
      <xdr:colOff>207473</xdr:colOff>
      <xdr:row>39</xdr:row>
      <xdr:rowOff>96409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8F016-25C2-4614-891D-98B83C04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561975"/>
          <a:ext cx="7475048" cy="69639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67705</xdr:colOff>
      <xdr:row>42</xdr:row>
      <xdr:rowOff>20143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E640C-74CA-4019-B54F-3740505B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382905" cy="7830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182021</xdr:colOff>
      <xdr:row>43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A5A4EC-CDF1-40BE-B311-9762DB9C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97221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7"/>
  <sheetViews>
    <sheetView tabSelected="1" zoomScaleNormal="100" workbookViewId="0">
      <pane xSplit="3" ySplit="10" topLeftCell="D11" activePane="bottomRight" state="frozen"/>
      <selection pane="topRight" activeCell="C1" sqref="C1"/>
      <selection pane="bottomLeft" activeCell="A7" sqref="A7"/>
      <selection pane="bottomRight" activeCell="G22" sqref="G22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62" customWidth="1"/>
    <col min="4" max="4" width="8.7109375" style="1" customWidth="1"/>
    <col min="5" max="5" width="9.42578125" style="1" customWidth="1"/>
    <col min="6" max="6" width="20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4"/>
      <c r="C1" s="65"/>
    </row>
    <row r="2" spans="2:15" ht="27.75" customHeight="1" x14ac:dyDescent="0.3">
      <c r="B2" s="92" t="s">
        <v>38</v>
      </c>
      <c r="C2" s="92"/>
      <c r="D2" s="92"/>
      <c r="E2" s="92"/>
      <c r="F2" s="92"/>
      <c r="G2" s="92"/>
    </row>
    <row r="3" spans="2:15" ht="36" customHeight="1" x14ac:dyDescent="0.3">
      <c r="B3" s="94" t="s">
        <v>37</v>
      </c>
      <c r="C3" s="95"/>
      <c r="D3" s="95"/>
      <c r="E3" s="95"/>
      <c r="F3" s="95"/>
      <c r="G3" s="95"/>
      <c r="H3" s="95"/>
      <c r="I3" s="95"/>
      <c r="J3" s="96"/>
      <c r="L3" s="1"/>
    </row>
    <row r="4" spans="2:15" ht="17.25" customHeight="1" x14ac:dyDescent="0.3">
      <c r="B4" s="69"/>
      <c r="C4" s="69"/>
      <c r="D4" s="69"/>
      <c r="E4" s="69"/>
      <c r="F4" s="69"/>
      <c r="G4" s="69"/>
      <c r="H4" s="69"/>
      <c r="I4" s="1"/>
      <c r="J4" s="1"/>
      <c r="L4" s="1"/>
    </row>
    <row r="5" spans="2:15" ht="15.75" customHeight="1" x14ac:dyDescent="0.3">
      <c r="B5" s="6" t="s">
        <v>11</v>
      </c>
      <c r="C5" s="53"/>
    </row>
    <row r="6" spans="2:15" ht="33" x14ac:dyDescent="0.3">
      <c r="B6" s="11" t="s">
        <v>39</v>
      </c>
      <c r="C6" s="63">
        <v>9292</v>
      </c>
      <c r="D6" s="37" t="s">
        <v>30</v>
      </c>
      <c r="G6" s="1"/>
      <c r="H6" s="1"/>
      <c r="I6" s="1"/>
      <c r="K6" s="4"/>
      <c r="M6" s="4"/>
      <c r="N6" s="1"/>
      <c r="O6" s="1"/>
    </row>
    <row r="7" spans="2:15" x14ac:dyDescent="0.3">
      <c r="B7" s="12" t="s">
        <v>5</v>
      </c>
      <c r="C7" s="54">
        <v>10500</v>
      </c>
      <c r="D7" s="13"/>
      <c r="F7" s="73"/>
      <c r="G7" s="73"/>
      <c r="H7" s="73"/>
      <c r="K7" s="4"/>
      <c r="M7" s="4"/>
      <c r="N7" s="1"/>
      <c r="O7" s="1"/>
    </row>
    <row r="8" spans="2:15" x14ac:dyDescent="0.3">
      <c r="B8" s="75" t="s">
        <v>16</v>
      </c>
      <c r="C8" s="68">
        <f>C6*C7</f>
        <v>97566000</v>
      </c>
      <c r="D8" s="76"/>
      <c r="F8" s="17"/>
      <c r="G8" s="19"/>
      <c r="H8" s="1"/>
      <c r="K8" s="4"/>
      <c r="M8" s="4"/>
      <c r="N8" s="1"/>
      <c r="O8" s="1"/>
    </row>
    <row r="9" spans="2:15" ht="33" customHeight="1" x14ac:dyDescent="0.3">
      <c r="B9" s="93" t="s">
        <v>32</v>
      </c>
      <c r="C9" s="93"/>
      <c r="E9" s="16"/>
    </row>
    <row r="10" spans="2:15" s="2" customFormat="1" ht="38.25" x14ac:dyDescent="0.2">
      <c r="B10" s="38" t="s">
        <v>17</v>
      </c>
      <c r="C10" s="56" t="s">
        <v>33</v>
      </c>
      <c r="D10" s="38" t="s">
        <v>0</v>
      </c>
      <c r="E10" s="38" t="s">
        <v>1</v>
      </c>
      <c r="F10" s="38" t="s">
        <v>2</v>
      </c>
      <c r="G10" s="38" t="s">
        <v>18</v>
      </c>
      <c r="H10" s="38" t="s">
        <v>29</v>
      </c>
      <c r="I10" s="38" t="s">
        <v>19</v>
      </c>
      <c r="J10" s="38" t="s">
        <v>3</v>
      </c>
      <c r="K10" s="38" t="s">
        <v>4</v>
      </c>
      <c r="L10" s="38" t="s">
        <v>14</v>
      </c>
      <c r="M10" s="38" t="s">
        <v>20</v>
      </c>
      <c r="N10" s="38" t="s">
        <v>15</v>
      </c>
      <c r="O10" s="38" t="s">
        <v>21</v>
      </c>
    </row>
    <row r="11" spans="2:15" s="21" customFormat="1" x14ac:dyDescent="0.2">
      <c r="B11" s="20"/>
      <c r="C11" s="56" t="s">
        <v>64</v>
      </c>
      <c r="D11" s="38"/>
      <c r="E11" s="38"/>
      <c r="F11" s="38"/>
      <c r="G11" s="3" t="s">
        <v>22</v>
      </c>
      <c r="H11" s="38"/>
      <c r="I11" s="38"/>
      <c r="J11" s="3"/>
      <c r="K11" s="3"/>
      <c r="L11" s="3" t="s">
        <v>22</v>
      </c>
      <c r="M11" s="3" t="s">
        <v>22</v>
      </c>
      <c r="N11" s="3" t="s">
        <v>22</v>
      </c>
      <c r="O11" s="3" t="s">
        <v>22</v>
      </c>
    </row>
    <row r="12" spans="2:15" s="21" customFormat="1" x14ac:dyDescent="0.2">
      <c r="B12" s="20" t="s">
        <v>62</v>
      </c>
      <c r="C12" s="56"/>
      <c r="D12" s="38"/>
      <c r="E12" s="38"/>
      <c r="F12" s="38"/>
      <c r="G12" s="3"/>
      <c r="H12" s="38"/>
      <c r="I12" s="38"/>
      <c r="J12" s="3"/>
      <c r="K12" s="3"/>
      <c r="L12" s="3"/>
      <c r="M12" s="3"/>
      <c r="N12" s="3"/>
      <c r="O12" s="3"/>
    </row>
    <row r="13" spans="2:15" s="21" customFormat="1" x14ac:dyDescent="0.3">
      <c r="B13" s="45" t="s">
        <v>60</v>
      </c>
      <c r="C13" s="79">
        <v>23263</v>
      </c>
      <c r="D13" s="85">
        <v>0</v>
      </c>
      <c r="E13" s="22">
        <v>2024</v>
      </c>
      <c r="F13" s="40">
        <v>50</v>
      </c>
      <c r="G13" s="40">
        <v>2500</v>
      </c>
      <c r="H13" s="40">
        <f t="shared" ref="H13" si="0">E13-D13</f>
        <v>2024</v>
      </c>
      <c r="I13" s="40">
        <f t="shared" ref="I13" si="1">F13-H13</f>
        <v>-1974</v>
      </c>
      <c r="J13" s="40">
        <f t="shared" ref="J13" si="2">IF(H13&gt;=5,90*H13/F13,0)</f>
        <v>3643.2</v>
      </c>
      <c r="K13" s="40">
        <f t="shared" ref="K13" si="3">G13/100*J13</f>
        <v>91080</v>
      </c>
      <c r="L13" s="40">
        <f t="shared" ref="L13" si="4">ROUND((G13-K13),0)</f>
        <v>-88580</v>
      </c>
      <c r="M13" s="40">
        <f t="shared" ref="M13" si="5">O13-N13</f>
        <v>2118794040</v>
      </c>
      <c r="N13" s="40">
        <f t="shared" ref="N13" si="6">ROUND(L13*C13,0)</f>
        <v>-2060636540</v>
      </c>
      <c r="O13" s="40">
        <f t="shared" ref="O13" si="7">ROUND(G13*C13,0)</f>
        <v>58157500</v>
      </c>
    </row>
    <row r="14" spans="2:15" s="21" customFormat="1" x14ac:dyDescent="0.3">
      <c r="B14" s="45" t="s">
        <v>61</v>
      </c>
      <c r="C14" s="79">
        <v>4100</v>
      </c>
      <c r="D14" s="85"/>
      <c r="E14" s="22">
        <v>2024</v>
      </c>
      <c r="F14" s="40">
        <v>50</v>
      </c>
      <c r="G14" s="40">
        <v>1800</v>
      </c>
      <c r="H14" s="40">
        <f t="shared" ref="H14:H19" si="8">E14-D14</f>
        <v>2024</v>
      </c>
      <c r="I14" s="40">
        <f t="shared" ref="I14:I19" si="9">F14-H14</f>
        <v>-1974</v>
      </c>
      <c r="J14" s="40">
        <f t="shared" ref="J14:J19" si="10">IF(H14&gt;=5,90*H14/F14,0)</f>
        <v>3643.2</v>
      </c>
      <c r="K14" s="40">
        <f t="shared" ref="K14:K19" si="11">G14/100*J14</f>
        <v>65577.599999999991</v>
      </c>
      <c r="L14" s="40">
        <f t="shared" ref="L14:L19" si="12">ROUND((G14-K14),0)</f>
        <v>-63778</v>
      </c>
      <c r="M14" s="40">
        <f t="shared" ref="M14:M19" si="13">O14-N14</f>
        <v>268869800</v>
      </c>
      <c r="N14" s="40">
        <f t="shared" ref="N14:N19" si="14">ROUND(L14*C14,0)</f>
        <v>-261489800</v>
      </c>
      <c r="O14" s="40">
        <f t="shared" ref="O14:O19" si="15">ROUND(G14*C14,0)</f>
        <v>7380000</v>
      </c>
    </row>
    <row r="15" spans="2:15" s="21" customFormat="1" x14ac:dyDescent="0.3">
      <c r="B15" s="20" t="s">
        <v>63</v>
      </c>
      <c r="C15" s="45"/>
      <c r="D15" s="85"/>
      <c r="E15" s="22"/>
      <c r="F15" s="40"/>
      <c r="G15" s="40"/>
      <c r="H15" s="40">
        <f t="shared" si="8"/>
        <v>0</v>
      </c>
      <c r="I15" s="40"/>
      <c r="J15" s="40">
        <f t="shared" si="10"/>
        <v>0</v>
      </c>
      <c r="K15" s="40">
        <f t="shared" si="11"/>
        <v>0</v>
      </c>
      <c r="L15" s="40">
        <f t="shared" si="12"/>
        <v>0</v>
      </c>
      <c r="M15" s="40">
        <f t="shared" si="13"/>
        <v>0</v>
      </c>
      <c r="N15" s="40">
        <f t="shared" si="14"/>
        <v>0</v>
      </c>
      <c r="O15" s="40">
        <f t="shared" si="15"/>
        <v>0</v>
      </c>
    </row>
    <row r="16" spans="2:15" s="21" customFormat="1" x14ac:dyDescent="0.3">
      <c r="B16" s="45" t="s">
        <v>66</v>
      </c>
      <c r="C16" s="45">
        <v>26284</v>
      </c>
      <c r="D16" s="85"/>
      <c r="E16" s="22">
        <v>2024</v>
      </c>
      <c r="F16" s="40">
        <v>50</v>
      </c>
      <c r="G16" s="40">
        <v>1800</v>
      </c>
      <c r="H16" s="40">
        <f t="shared" si="8"/>
        <v>2024</v>
      </c>
      <c r="I16" s="40">
        <f t="shared" si="9"/>
        <v>-1974</v>
      </c>
      <c r="J16" s="40">
        <f t="shared" si="10"/>
        <v>3643.2</v>
      </c>
      <c r="K16" s="40">
        <f t="shared" si="11"/>
        <v>65577.599999999991</v>
      </c>
      <c r="L16" s="40">
        <f t="shared" si="12"/>
        <v>-63778</v>
      </c>
      <c r="M16" s="40">
        <f t="shared" si="13"/>
        <v>1723652152</v>
      </c>
      <c r="N16" s="40">
        <f t="shared" si="14"/>
        <v>-1676340952</v>
      </c>
      <c r="O16" s="40">
        <f t="shared" si="15"/>
        <v>47311200</v>
      </c>
    </row>
    <row r="17" spans="2:15" s="21" customFormat="1" x14ac:dyDescent="0.3">
      <c r="B17" s="45" t="s">
        <v>61</v>
      </c>
      <c r="C17" s="45">
        <v>2400</v>
      </c>
      <c r="D17" s="85"/>
      <c r="E17" s="22">
        <v>2024</v>
      </c>
      <c r="F17" s="40">
        <v>50</v>
      </c>
      <c r="G17" s="40">
        <v>1500</v>
      </c>
      <c r="H17" s="40">
        <f t="shared" si="8"/>
        <v>2024</v>
      </c>
      <c r="I17" s="40">
        <f t="shared" si="9"/>
        <v>-1974</v>
      </c>
      <c r="J17" s="40">
        <f t="shared" si="10"/>
        <v>3643.2</v>
      </c>
      <c r="K17" s="40">
        <f t="shared" si="11"/>
        <v>54648</v>
      </c>
      <c r="L17" s="40">
        <f t="shared" si="12"/>
        <v>-53148</v>
      </c>
      <c r="M17" s="40">
        <f t="shared" si="13"/>
        <v>131155200</v>
      </c>
      <c r="N17" s="40">
        <f t="shared" si="14"/>
        <v>-127555200</v>
      </c>
      <c r="O17" s="40">
        <f t="shared" si="15"/>
        <v>3600000</v>
      </c>
    </row>
    <row r="18" spans="2:15" s="21" customFormat="1" x14ac:dyDescent="0.3">
      <c r="B18" s="20" t="s">
        <v>65</v>
      </c>
      <c r="C18" s="45"/>
      <c r="D18" s="85"/>
      <c r="E18" s="22"/>
      <c r="F18" s="40">
        <v>50</v>
      </c>
      <c r="G18" s="40"/>
      <c r="H18" s="40">
        <f t="shared" si="8"/>
        <v>0</v>
      </c>
      <c r="I18" s="40"/>
      <c r="J18" s="40">
        <f t="shared" si="10"/>
        <v>0</v>
      </c>
      <c r="K18" s="40">
        <f t="shared" si="11"/>
        <v>0</v>
      </c>
      <c r="L18" s="40">
        <f t="shared" si="12"/>
        <v>0</v>
      </c>
      <c r="M18" s="40">
        <f t="shared" si="13"/>
        <v>0</v>
      </c>
      <c r="N18" s="40">
        <f t="shared" si="14"/>
        <v>0</v>
      </c>
      <c r="O18" s="40">
        <f t="shared" si="15"/>
        <v>0</v>
      </c>
    </row>
    <row r="19" spans="2:15" s="21" customFormat="1" x14ac:dyDescent="0.3">
      <c r="B19" s="45" t="s">
        <v>54</v>
      </c>
      <c r="C19" s="57">
        <v>43226</v>
      </c>
      <c r="D19" s="85"/>
      <c r="E19" s="22">
        <v>2024</v>
      </c>
      <c r="F19" s="40">
        <v>50</v>
      </c>
      <c r="G19" s="40">
        <v>1200</v>
      </c>
      <c r="H19" s="40">
        <f t="shared" si="8"/>
        <v>2024</v>
      </c>
      <c r="I19" s="40">
        <f t="shared" si="9"/>
        <v>-1974</v>
      </c>
      <c r="J19" s="40">
        <f t="shared" si="10"/>
        <v>3643.2</v>
      </c>
      <c r="K19" s="40">
        <f t="shared" si="11"/>
        <v>43718.399999999994</v>
      </c>
      <c r="L19" s="40">
        <f t="shared" si="12"/>
        <v>-42518</v>
      </c>
      <c r="M19" s="40">
        <f t="shared" si="13"/>
        <v>1889754268</v>
      </c>
      <c r="N19" s="40">
        <f t="shared" si="14"/>
        <v>-1837883068</v>
      </c>
      <c r="O19" s="40">
        <f t="shared" si="15"/>
        <v>51871200</v>
      </c>
    </row>
    <row r="20" spans="2:15" s="25" customFormat="1" x14ac:dyDescent="0.3">
      <c r="B20" s="24" t="s">
        <v>31</v>
      </c>
      <c r="C20" s="58">
        <f>SUM(C13:C19)</f>
        <v>99273</v>
      </c>
      <c r="D20" s="86"/>
      <c r="E20" s="43"/>
      <c r="F20" s="41"/>
      <c r="G20" s="40"/>
      <c r="H20" s="42"/>
      <c r="I20" s="42"/>
      <c r="J20" s="42"/>
      <c r="K20" s="42"/>
      <c r="L20" s="42"/>
      <c r="M20" s="44">
        <f>SUM(M13:M19)</f>
        <v>6132225460</v>
      </c>
      <c r="N20" s="44">
        <f>SUM(N13:N19)</f>
        <v>-5963905560</v>
      </c>
      <c r="O20" s="44">
        <f>SUM(O13:O19)</f>
        <v>168319900</v>
      </c>
    </row>
    <row r="21" spans="2:15" s="25" customFormat="1" ht="18.75" customHeight="1" x14ac:dyDescent="0.3">
      <c r="B21" s="47"/>
      <c r="C21" s="59"/>
      <c r="D21" s="48"/>
      <c r="E21" s="48"/>
      <c r="F21" s="49"/>
      <c r="G21" s="50"/>
      <c r="H21" s="51"/>
      <c r="I21" s="51"/>
      <c r="J21" s="51"/>
      <c r="K21" s="51"/>
      <c r="L21" s="51"/>
      <c r="M21" s="52"/>
      <c r="N21" s="52"/>
      <c r="O21" s="52"/>
    </row>
    <row r="22" spans="2:15" x14ac:dyDescent="0.3">
      <c r="B22" s="87" t="s">
        <v>23</v>
      </c>
      <c r="C22" s="87"/>
      <c r="D22" s="23"/>
      <c r="E22" s="23"/>
      <c r="F22" s="14"/>
      <c r="G22" s="70"/>
      <c r="H22" s="28"/>
      <c r="I22" s="1"/>
      <c r="J22" s="1"/>
      <c r="L22" s="1"/>
      <c r="N22" s="1"/>
      <c r="O22" s="1"/>
    </row>
    <row r="23" spans="2:15" x14ac:dyDescent="0.3">
      <c r="B23" s="11" t="s">
        <v>24</v>
      </c>
      <c r="C23" s="71"/>
      <c r="D23" s="23"/>
      <c r="E23" s="4"/>
      <c r="F23" s="70"/>
      <c r="H23" s="28"/>
      <c r="I23" s="1"/>
      <c r="J23" s="10" t="s">
        <v>40</v>
      </c>
      <c r="L23" s="53"/>
      <c r="M23"/>
      <c r="N23" s="1"/>
      <c r="O23" s="1"/>
    </row>
    <row r="24" spans="2:15" x14ac:dyDescent="0.3">
      <c r="B24" s="12" t="s">
        <v>5</v>
      </c>
      <c r="C24" s="72"/>
      <c r="D24" s="23"/>
      <c r="E24" s="23"/>
      <c r="G24" s="28"/>
      <c r="H24" s="28"/>
      <c r="I24" s="25"/>
      <c r="J24" s="81" t="s">
        <v>41</v>
      </c>
      <c r="K24" s="1">
        <v>3124</v>
      </c>
      <c r="L24" s="53" t="s">
        <v>46</v>
      </c>
      <c r="M24"/>
      <c r="N24" s="18"/>
      <c r="O24" s="1"/>
    </row>
    <row r="25" spans="2:15" x14ac:dyDescent="0.3">
      <c r="B25" s="12" t="s">
        <v>6</v>
      </c>
      <c r="C25" s="71"/>
      <c r="D25" s="23"/>
      <c r="E25" s="23"/>
      <c r="G25" s="28"/>
      <c r="H25" s="28"/>
      <c r="I25" s="1"/>
      <c r="J25" s="81" t="s">
        <v>41</v>
      </c>
      <c r="K25" s="1">
        <v>3698</v>
      </c>
      <c r="L25" s="53"/>
      <c r="M25"/>
      <c r="N25" s="18"/>
      <c r="O25" s="1"/>
    </row>
    <row r="26" spans="2:15" x14ac:dyDescent="0.3">
      <c r="B26" s="26"/>
      <c r="C26" s="60"/>
      <c r="D26" s="23"/>
      <c r="E26" s="46"/>
      <c r="F26" s="10"/>
      <c r="G26" s="67"/>
      <c r="H26" s="66"/>
      <c r="I26" s="1"/>
      <c r="J26" s="81" t="s">
        <v>41</v>
      </c>
      <c r="K26" s="1">
        <v>900</v>
      </c>
      <c r="L26" s="53"/>
      <c r="M26"/>
      <c r="N26" s="1"/>
      <c r="O26" s="1"/>
    </row>
    <row r="27" spans="2:15" ht="16.5" customHeight="1" x14ac:dyDescent="0.3">
      <c r="B27" s="88" t="s">
        <v>13</v>
      </c>
      <c r="C27" s="89"/>
      <c r="D27" s="23"/>
      <c r="E27" s="27"/>
      <c r="F27" s="10" t="s">
        <v>40</v>
      </c>
      <c r="G27" s="1"/>
      <c r="H27" s="53"/>
      <c r="I27" s="1"/>
      <c r="J27" s="25" t="s">
        <v>51</v>
      </c>
      <c r="K27" s="1">
        <v>5180</v>
      </c>
      <c r="M27"/>
      <c r="N27" s="1"/>
      <c r="O27" s="1"/>
    </row>
    <row r="28" spans="2:15" x14ac:dyDescent="0.3">
      <c r="B28" s="11" t="s">
        <v>9</v>
      </c>
      <c r="C28" s="55"/>
      <c r="D28" s="29"/>
      <c r="E28" s="4"/>
      <c r="F28" s="81" t="s">
        <v>41</v>
      </c>
      <c r="G28" s="1">
        <v>3124</v>
      </c>
      <c r="H28" s="53" t="s">
        <v>46</v>
      </c>
      <c r="I28" s="1"/>
      <c r="J28" s="81" t="s">
        <v>52</v>
      </c>
      <c r="K28" s="1">
        <v>5180</v>
      </c>
      <c r="M28"/>
      <c r="N28" s="1"/>
      <c r="O28" s="1"/>
    </row>
    <row r="29" spans="2:15" x14ac:dyDescent="0.3">
      <c r="B29" s="12" t="s">
        <v>5</v>
      </c>
      <c r="C29" s="54"/>
      <c r="D29" s="16"/>
      <c r="E29" s="4"/>
      <c r="F29" s="81" t="s">
        <v>41</v>
      </c>
      <c r="G29" s="1">
        <v>3698</v>
      </c>
      <c r="H29" s="53"/>
      <c r="I29" s="1"/>
      <c r="J29" s="81" t="s">
        <v>53</v>
      </c>
      <c r="K29" s="1">
        <v>5180</v>
      </c>
      <c r="M29"/>
      <c r="N29" s="1"/>
      <c r="O29" s="1"/>
    </row>
    <row r="30" spans="2:15" ht="17.25" thickBot="1" x14ac:dyDescent="0.35">
      <c r="B30" s="12" t="s">
        <v>6</v>
      </c>
      <c r="C30" s="55">
        <f>ROUND((C28*C29),0)</f>
        <v>0</v>
      </c>
      <c r="D30" s="5"/>
      <c r="E30" s="4"/>
      <c r="F30" s="81" t="s">
        <v>41</v>
      </c>
      <c r="G30" s="1">
        <v>900</v>
      </c>
      <c r="H30" s="53"/>
      <c r="I30" s="1"/>
      <c r="J30" s="82" t="s">
        <v>42</v>
      </c>
      <c r="K30" s="83">
        <f>K24+K25+K26+K27+K28+K29</f>
        <v>23262</v>
      </c>
      <c r="L30" s="53" t="s">
        <v>46</v>
      </c>
      <c r="M30"/>
      <c r="N30" s="1"/>
      <c r="O30" s="1"/>
    </row>
    <row r="31" spans="2:15" ht="17.25" thickTop="1" x14ac:dyDescent="0.3">
      <c r="C31" s="61"/>
      <c r="D31" s="5"/>
      <c r="E31" s="5"/>
      <c r="F31" s="1" t="s">
        <v>49</v>
      </c>
      <c r="G31" s="1">
        <v>5180</v>
      </c>
      <c r="I31" s="53"/>
      <c r="J31" s="74" t="s">
        <v>43</v>
      </c>
      <c r="K31" s="84">
        <v>4100</v>
      </c>
      <c r="L31" s="53" t="s">
        <v>47</v>
      </c>
      <c r="M31"/>
    </row>
    <row r="32" spans="2:15" x14ac:dyDescent="0.3">
      <c r="B32" s="90"/>
      <c r="C32" s="91"/>
      <c r="D32" s="10"/>
      <c r="E32" s="4"/>
      <c r="G32" s="1">
        <v>5180</v>
      </c>
      <c r="I32" s="53"/>
      <c r="J32" s="74"/>
      <c r="K32" s="84"/>
      <c r="L32" s="53"/>
      <c r="M32"/>
      <c r="N32" s="1"/>
      <c r="O32" s="1"/>
    </row>
    <row r="33" spans="2:16" x14ac:dyDescent="0.3">
      <c r="B33" s="30" t="s">
        <v>11</v>
      </c>
      <c r="C33" s="55">
        <f>C8</f>
        <v>97566000</v>
      </c>
      <c r="D33" s="8"/>
      <c r="E33" s="8"/>
      <c r="G33" s="1">
        <v>5180</v>
      </c>
      <c r="J33" s="74" t="s">
        <v>54</v>
      </c>
      <c r="K33" s="84">
        <v>33646</v>
      </c>
      <c r="L33" s="53" t="s">
        <v>50</v>
      </c>
      <c r="M33"/>
      <c r="N33" s="1"/>
      <c r="O33" s="1"/>
    </row>
    <row r="34" spans="2:16" ht="17.25" thickBot="1" x14ac:dyDescent="0.35">
      <c r="B34" s="30" t="s">
        <v>12</v>
      </c>
      <c r="C34" s="55">
        <f>N20</f>
        <v>-5963905560</v>
      </c>
      <c r="D34" s="8"/>
      <c r="E34" s="8"/>
      <c r="F34" s="82" t="s">
        <v>42</v>
      </c>
      <c r="G34" s="83">
        <f>G28+G29+G30+G31+G32+G33</f>
        <v>23262</v>
      </c>
      <c r="H34" s="53" t="s">
        <v>46</v>
      </c>
      <c r="J34" s="74" t="s">
        <v>55</v>
      </c>
      <c r="K34" s="84">
        <v>13320</v>
      </c>
      <c r="L34" s="53" t="s">
        <v>50</v>
      </c>
      <c r="M34"/>
      <c r="N34" s="1"/>
      <c r="P34" s="4"/>
    </row>
    <row r="35" spans="2:16" ht="33.75" thickTop="1" x14ac:dyDescent="0.3">
      <c r="B35" s="30" t="s">
        <v>25</v>
      </c>
      <c r="C35" s="55"/>
      <c r="D35" s="8"/>
      <c r="E35" s="8"/>
      <c r="F35" s="74" t="s">
        <v>43</v>
      </c>
      <c r="G35" s="84">
        <v>4100</v>
      </c>
      <c r="H35" s="53" t="s">
        <v>47</v>
      </c>
      <c r="I35" s="1"/>
      <c r="J35" s="74" t="s">
        <v>56</v>
      </c>
      <c r="K35" s="84">
        <v>12881</v>
      </c>
      <c r="L35" s="53" t="s">
        <v>50</v>
      </c>
      <c r="M35"/>
      <c r="N35" s="1"/>
      <c r="O35" s="1"/>
    </row>
    <row r="36" spans="2:16" x14ac:dyDescent="0.3">
      <c r="B36" s="30" t="s">
        <v>10</v>
      </c>
      <c r="C36" s="55">
        <f>C30</f>
        <v>0</v>
      </c>
      <c r="D36" s="8"/>
      <c r="E36" s="8"/>
      <c r="F36" s="10" t="s">
        <v>44</v>
      </c>
      <c r="G36" s="9"/>
      <c r="H36" s="1"/>
      <c r="J36" s="74"/>
      <c r="K36" s="84"/>
      <c r="L36" s="53"/>
      <c r="M36"/>
      <c r="N36" s="1"/>
      <c r="O36" s="1"/>
    </row>
    <row r="37" spans="2:16" ht="33" x14ac:dyDescent="0.3">
      <c r="B37" s="31" t="s">
        <v>28</v>
      </c>
      <c r="C37" s="68">
        <f>C33+C34+C35+C36</f>
        <v>-5866339560</v>
      </c>
      <c r="D37" s="7"/>
      <c r="E37" s="4"/>
      <c r="F37" s="74" t="s">
        <v>45</v>
      </c>
      <c r="G37" s="1">
        <v>26284</v>
      </c>
      <c r="H37" s="1" t="s">
        <v>46</v>
      </c>
      <c r="J37" s="10" t="s">
        <v>44</v>
      </c>
      <c r="K37" s="9"/>
      <c r="L37" s="1"/>
      <c r="M37"/>
      <c r="N37" s="1"/>
      <c r="O37" s="1"/>
    </row>
    <row r="38" spans="2:16" x14ac:dyDescent="0.3">
      <c r="B38" s="31" t="s">
        <v>7</v>
      </c>
      <c r="C38" s="68">
        <f>ROUND(C37*0.9,0)</f>
        <v>-5279705604</v>
      </c>
      <c r="D38" s="7"/>
      <c r="E38" s="4"/>
      <c r="F38" s="1" t="s">
        <v>48</v>
      </c>
      <c r="G38" s="1">
        <v>2400</v>
      </c>
      <c r="H38" s="1" t="s">
        <v>46</v>
      </c>
      <c r="J38" s="74" t="s">
        <v>45</v>
      </c>
      <c r="K38" s="1">
        <v>26284</v>
      </c>
      <c r="L38" s="1" t="s">
        <v>46</v>
      </c>
      <c r="M38"/>
      <c r="N38" s="1"/>
      <c r="O38" s="1"/>
    </row>
    <row r="39" spans="2:16" x14ac:dyDescent="0.3">
      <c r="B39" s="31" t="s">
        <v>8</v>
      </c>
      <c r="C39" s="68" t="e">
        <f>MROUND(C37*80%,1)</f>
        <v>#NUM!</v>
      </c>
      <c r="D39" s="7"/>
      <c r="E39" s="4"/>
      <c r="F39" s="14"/>
      <c r="G39" s="14"/>
      <c r="J39" s="1" t="s">
        <v>57</v>
      </c>
      <c r="K39" s="1">
        <v>2400</v>
      </c>
      <c r="L39" s="1" t="s">
        <v>46</v>
      </c>
      <c r="M39"/>
      <c r="N39" s="1"/>
      <c r="O39" s="1"/>
    </row>
    <row r="40" spans="2:16" x14ac:dyDescent="0.3">
      <c r="B40" s="31" t="s">
        <v>26</v>
      </c>
      <c r="C40" s="68">
        <f>O20</f>
        <v>168319900</v>
      </c>
      <c r="D40" s="4"/>
      <c r="E40" s="4"/>
      <c r="F40" s="4"/>
      <c r="J40" s="14"/>
      <c r="K40" s="14"/>
      <c r="M40"/>
      <c r="N40" s="1"/>
      <c r="O40" s="1"/>
    </row>
    <row r="41" spans="2:16" x14ac:dyDescent="0.3">
      <c r="B41" s="30" t="s">
        <v>27</v>
      </c>
      <c r="C41" s="68">
        <f>D8+N20</f>
        <v>-5963905560</v>
      </c>
      <c r="D41" s="4"/>
      <c r="E41" s="4"/>
      <c r="F41" s="4"/>
      <c r="J41" s="10" t="s">
        <v>58</v>
      </c>
      <c r="K41"/>
      <c r="L41"/>
      <c r="M41"/>
      <c r="N41" s="1"/>
      <c r="O41" s="1"/>
    </row>
    <row r="42" spans="2:16" x14ac:dyDescent="0.3">
      <c r="B42" s="1"/>
      <c r="F42" s="74"/>
      <c r="J42" t="s">
        <v>54</v>
      </c>
      <c r="K42" s="1">
        <v>43226</v>
      </c>
      <c r="L42" s="1" t="s">
        <v>59</v>
      </c>
      <c r="M42">
        <f>K42/10.764</f>
        <v>4015.7933853586028</v>
      </c>
    </row>
    <row r="43" spans="2:16" x14ac:dyDescent="0.3">
      <c r="B43" s="1"/>
      <c r="F43" s="74"/>
      <c r="J43"/>
      <c r="K43"/>
      <c r="L43"/>
      <c r="M43"/>
    </row>
    <row r="44" spans="2:16" x14ac:dyDescent="0.3">
      <c r="B44" s="1"/>
      <c r="M44" s="33"/>
    </row>
    <row r="45" spans="2:16" x14ac:dyDescent="0.3">
      <c r="B45" s="1"/>
      <c r="M45" s="33"/>
    </row>
    <row r="46" spans="2:16" x14ac:dyDescent="0.3">
      <c r="B46" s="1"/>
      <c r="M46" s="33"/>
    </row>
    <row r="47" spans="2:16" x14ac:dyDescent="0.3">
      <c r="B47" s="1"/>
      <c r="M47" s="33"/>
    </row>
    <row r="48" spans="2:16" x14ac:dyDescent="0.3">
      <c r="B48" s="1"/>
      <c r="M48" s="33"/>
    </row>
    <row r="49" spans="2:13" x14ac:dyDescent="0.3">
      <c r="B49" s="1"/>
      <c r="M49" s="33"/>
    </row>
    <row r="50" spans="2:13" x14ac:dyDescent="0.3">
      <c r="B50" s="1"/>
    </row>
    <row r="51" spans="2:13" x14ac:dyDescent="0.3">
      <c r="B51" s="1"/>
    </row>
    <row r="52" spans="2:13" x14ac:dyDescent="0.3">
      <c r="B52" s="1"/>
      <c r="C52" s="53"/>
    </row>
    <row r="53" spans="2:13" x14ac:dyDescent="0.3">
      <c r="B53" s="1"/>
      <c r="C53" s="53"/>
    </row>
    <row r="54" spans="2:13" x14ac:dyDescent="0.3">
      <c r="B54" s="1"/>
      <c r="C54" s="53"/>
    </row>
    <row r="55" spans="2:13" x14ac:dyDescent="0.3">
      <c r="B55" s="1"/>
    </row>
    <row r="56" spans="2:13" x14ac:dyDescent="0.3">
      <c r="B56" s="1"/>
      <c r="C56" s="53"/>
    </row>
    <row r="57" spans="2:13" x14ac:dyDescent="0.3">
      <c r="B57" s="1"/>
      <c r="C57" s="53"/>
      <c r="G57" s="14"/>
    </row>
    <row r="58" spans="2:13" x14ac:dyDescent="0.3">
      <c r="B58" s="1"/>
      <c r="C58" s="53"/>
    </row>
    <row r="59" spans="2:13" x14ac:dyDescent="0.3">
      <c r="B59" s="1"/>
      <c r="C59" s="53"/>
    </row>
    <row r="60" spans="2:13" x14ac:dyDescent="0.3">
      <c r="B60" s="1"/>
      <c r="C60" s="53"/>
    </row>
    <row r="61" spans="2:13" x14ac:dyDescent="0.3">
      <c r="B61" s="1"/>
      <c r="C61" s="53"/>
      <c r="G61" s="34"/>
      <c r="H61" s="34"/>
      <c r="I61" s="34"/>
      <c r="J61" s="34"/>
      <c r="K61" s="6"/>
    </row>
    <row r="62" spans="2:13" x14ac:dyDescent="0.3">
      <c r="B62" s="1"/>
      <c r="C62" s="53"/>
      <c r="G62" s="32"/>
      <c r="H62" s="1"/>
      <c r="I62" s="32"/>
      <c r="J62" s="32"/>
    </row>
    <row r="63" spans="2:13" x14ac:dyDescent="0.3">
      <c r="B63" s="1"/>
      <c r="C63" s="53"/>
      <c r="G63" s="32"/>
      <c r="H63" s="32"/>
      <c r="I63" s="39"/>
      <c r="J63" s="39"/>
    </row>
    <row r="64" spans="2:13" x14ac:dyDescent="0.3">
      <c r="G64" s="32"/>
      <c r="H64" s="32"/>
      <c r="I64" s="32"/>
      <c r="J64" s="32"/>
    </row>
    <row r="65" spans="2:10" x14ac:dyDescent="0.3">
      <c r="G65" s="32"/>
      <c r="H65" s="35"/>
      <c r="I65" s="32"/>
      <c r="J65" s="32"/>
    </row>
    <row r="66" spans="2:10" x14ac:dyDescent="0.3">
      <c r="G66" s="32"/>
      <c r="H66" s="32"/>
      <c r="I66" s="32"/>
      <c r="J66" s="32"/>
    </row>
    <row r="67" spans="2:10" x14ac:dyDescent="0.3">
      <c r="B67" s="1"/>
      <c r="C67" s="53"/>
      <c r="G67" s="32"/>
      <c r="H67" s="32"/>
      <c r="I67" s="32"/>
      <c r="J67" s="32"/>
    </row>
    <row r="68" spans="2:10" x14ac:dyDescent="0.3">
      <c r="B68" s="1"/>
      <c r="C68" s="53"/>
      <c r="G68" s="32"/>
      <c r="H68" s="32"/>
      <c r="I68" s="32"/>
      <c r="J68" s="32"/>
    </row>
    <row r="69" spans="2:10" x14ac:dyDescent="0.3">
      <c r="B69" s="1"/>
      <c r="C69" s="53"/>
      <c r="G69" s="32"/>
      <c r="H69" s="32"/>
      <c r="I69" s="32"/>
      <c r="J69" s="32"/>
    </row>
    <row r="70" spans="2:10" x14ac:dyDescent="0.3">
      <c r="B70" s="1"/>
      <c r="C70" s="53"/>
      <c r="G70" s="32"/>
      <c r="H70" s="32"/>
      <c r="I70" s="32"/>
      <c r="J70" s="32"/>
    </row>
    <row r="71" spans="2:10" x14ac:dyDescent="0.3">
      <c r="B71" s="1"/>
      <c r="C71" s="53"/>
      <c r="G71" s="32"/>
      <c r="H71" s="32"/>
      <c r="I71" s="32"/>
      <c r="J71" s="32"/>
    </row>
    <row r="72" spans="2:10" x14ac:dyDescent="0.3">
      <c r="B72" s="1"/>
      <c r="C72" s="53"/>
    </row>
    <row r="73" spans="2:10" x14ac:dyDescent="0.3">
      <c r="B73" s="1"/>
      <c r="C73" s="53"/>
    </row>
    <row r="74" spans="2:10" x14ac:dyDescent="0.3">
      <c r="B74" s="1"/>
      <c r="C74" s="53"/>
    </row>
    <row r="75" spans="2:10" x14ac:dyDescent="0.3">
      <c r="B75" s="1"/>
      <c r="C75" s="53"/>
    </row>
    <row r="76" spans="2:10" x14ac:dyDescent="0.3">
      <c r="B76" s="1"/>
      <c r="C76" s="53"/>
    </row>
    <row r="77" spans="2:10" x14ac:dyDescent="0.3">
      <c r="B77" s="1"/>
      <c r="C77" s="53"/>
      <c r="G77" s="36"/>
    </row>
    <row r="78" spans="2:10" x14ac:dyDescent="0.3">
      <c r="B78" s="1"/>
      <c r="C78" s="53"/>
      <c r="G78" s="36"/>
    </row>
    <row r="79" spans="2:10" x14ac:dyDescent="0.3">
      <c r="B79" s="1"/>
      <c r="C79" s="53"/>
      <c r="G79" s="36"/>
    </row>
    <row r="80" spans="2:10" x14ac:dyDescent="0.3">
      <c r="B80" s="1"/>
      <c r="C80" s="53"/>
      <c r="G80" s="36"/>
    </row>
    <row r="81" spans="2:7" x14ac:dyDescent="0.3">
      <c r="B81" s="1"/>
      <c r="C81" s="53"/>
      <c r="G81" s="36"/>
    </row>
    <row r="82" spans="2:7" x14ac:dyDescent="0.3">
      <c r="B82" s="1"/>
      <c r="C82" s="53"/>
      <c r="G82" s="36"/>
    </row>
    <row r="83" spans="2:7" x14ac:dyDescent="0.3">
      <c r="B83" s="1"/>
      <c r="C83" s="53"/>
      <c r="G83" s="36"/>
    </row>
    <row r="84" spans="2:7" x14ac:dyDescent="0.3">
      <c r="B84" s="1"/>
      <c r="C84" s="53"/>
      <c r="G84" s="36"/>
    </row>
    <row r="85" spans="2:7" x14ac:dyDescent="0.3">
      <c r="B85" s="1"/>
      <c r="C85" s="53"/>
      <c r="G85" s="36"/>
    </row>
    <row r="86" spans="2:7" x14ac:dyDescent="0.3">
      <c r="B86" s="1"/>
      <c r="C86" s="53"/>
      <c r="G86" s="36"/>
    </row>
    <row r="87" spans="2:7" x14ac:dyDescent="0.3">
      <c r="B87" s="1"/>
      <c r="C87" s="53"/>
    </row>
    <row r="88" spans="2:7" x14ac:dyDescent="0.3">
      <c r="B88" s="1"/>
      <c r="C88" s="53"/>
    </row>
    <row r="89" spans="2:7" x14ac:dyDescent="0.3">
      <c r="B89" s="1">
        <f>3350000/300</f>
        <v>11166.666666666666</v>
      </c>
      <c r="C89" s="53"/>
    </row>
    <row r="90" spans="2:7" x14ac:dyDescent="0.3">
      <c r="B90" s="1">
        <f>B89/10.764</f>
        <v>1037.4086461042982</v>
      </c>
      <c r="C90" s="53"/>
    </row>
    <row r="91" spans="2:7" x14ac:dyDescent="0.3">
      <c r="B91" s="1"/>
      <c r="C91" s="53"/>
    </row>
    <row r="92" spans="2:7" x14ac:dyDescent="0.3">
      <c r="B92" s="1"/>
      <c r="C92" s="53"/>
    </row>
    <row r="93" spans="2:7" x14ac:dyDescent="0.3">
      <c r="B93" s="1"/>
      <c r="C93" s="53"/>
    </row>
    <row r="94" spans="2:7" x14ac:dyDescent="0.3">
      <c r="B94" s="1"/>
      <c r="C94" s="53"/>
    </row>
    <row r="95" spans="2:7" x14ac:dyDescent="0.3">
      <c r="B95" s="1"/>
      <c r="C95" s="53"/>
    </row>
    <row r="96" spans="2:7" x14ac:dyDescent="0.3">
      <c r="B96" s="1"/>
      <c r="C96" s="53"/>
    </row>
    <row r="97" spans="2:3" x14ac:dyDescent="0.3">
      <c r="B97" s="1"/>
      <c r="C97" s="53"/>
    </row>
    <row r="98" spans="2:3" x14ac:dyDescent="0.3">
      <c r="B98" s="1"/>
      <c r="C98" s="53"/>
    </row>
    <row r="99" spans="2:3" x14ac:dyDescent="0.3">
      <c r="B99" s="1"/>
      <c r="C99" s="53"/>
    </row>
    <row r="100" spans="2:3" x14ac:dyDescent="0.3">
      <c r="B100" s="1"/>
      <c r="C100" s="53"/>
    </row>
    <row r="101" spans="2:3" x14ac:dyDescent="0.3">
      <c r="B101" s="1"/>
      <c r="C101" s="53"/>
    </row>
    <row r="102" spans="2:3" x14ac:dyDescent="0.3">
      <c r="B102" s="1"/>
      <c r="C102" s="53"/>
    </row>
    <row r="103" spans="2:3" x14ac:dyDescent="0.3">
      <c r="B103" s="1"/>
      <c r="C103" s="53"/>
    </row>
    <row r="104" spans="2:3" x14ac:dyDescent="0.3">
      <c r="B104" s="1"/>
      <c r="C104" s="53"/>
    </row>
    <row r="105" spans="2:3" x14ac:dyDescent="0.3">
      <c r="B105" s="1"/>
      <c r="C105" s="53"/>
    </row>
    <row r="106" spans="2:3" x14ac:dyDescent="0.3">
      <c r="B106" s="1"/>
      <c r="C106" s="53"/>
    </row>
    <row r="107" spans="2:3" x14ac:dyDescent="0.3">
      <c r="B107" s="1"/>
      <c r="C107" s="53"/>
    </row>
    <row r="108" spans="2:3" x14ac:dyDescent="0.3">
      <c r="B108" s="1"/>
      <c r="C108" s="53"/>
    </row>
    <row r="109" spans="2:3" x14ac:dyDescent="0.3">
      <c r="B109" s="1"/>
      <c r="C109" s="53"/>
    </row>
    <row r="110" spans="2:3" x14ac:dyDescent="0.3">
      <c r="B110" s="1"/>
      <c r="C110" s="53"/>
    </row>
    <row r="111" spans="2:3" x14ac:dyDescent="0.3">
      <c r="B111" s="1"/>
      <c r="C111" s="53"/>
    </row>
    <row r="112" spans="2:3" x14ac:dyDescent="0.3">
      <c r="B112" s="1"/>
      <c r="C112" s="53"/>
    </row>
    <row r="113" spans="2:3" x14ac:dyDescent="0.3">
      <c r="B113" s="1"/>
      <c r="C113" s="53"/>
    </row>
    <row r="114" spans="2:3" x14ac:dyDescent="0.3">
      <c r="B114" s="1"/>
      <c r="C114" s="53"/>
    </row>
    <row r="115" spans="2:3" x14ac:dyDescent="0.3">
      <c r="B115" s="1"/>
      <c r="C115" s="53"/>
    </row>
    <row r="116" spans="2:3" x14ac:dyDescent="0.3">
      <c r="B116" s="1"/>
      <c r="C116" s="53"/>
    </row>
    <row r="117" spans="2:3" x14ac:dyDescent="0.3">
      <c r="B117" s="1"/>
      <c r="C117" s="53"/>
    </row>
    <row r="118" spans="2:3" x14ac:dyDescent="0.3">
      <c r="B118" s="1"/>
      <c r="C118" s="53"/>
    </row>
    <row r="119" spans="2:3" x14ac:dyDescent="0.3">
      <c r="B119" s="1"/>
      <c r="C119" s="53"/>
    </row>
    <row r="120" spans="2:3" x14ac:dyDescent="0.3">
      <c r="B120" s="1"/>
      <c r="C120" s="53">
        <f>1969*10.764</f>
        <v>21194.315999999999</v>
      </c>
    </row>
    <row r="121" spans="2:3" x14ac:dyDescent="0.3">
      <c r="B121" s="1"/>
      <c r="C121" s="53"/>
    </row>
    <row r="122" spans="2:3" x14ac:dyDescent="0.3">
      <c r="B122" s="1"/>
      <c r="C122" s="53"/>
    </row>
    <row r="123" spans="2:3" x14ac:dyDescent="0.3">
      <c r="B123" s="1"/>
      <c r="C123" s="53"/>
    </row>
    <row r="124" spans="2:3" x14ac:dyDescent="0.3">
      <c r="B124" s="1"/>
      <c r="C124" s="53"/>
    </row>
    <row r="125" spans="2:3" x14ac:dyDescent="0.3">
      <c r="B125" s="1"/>
      <c r="C125" s="53"/>
    </row>
    <row r="126" spans="2:3" x14ac:dyDescent="0.3">
      <c r="B126" s="1"/>
      <c r="C126" s="53"/>
    </row>
    <row r="127" spans="2:3" x14ac:dyDescent="0.3">
      <c r="B127" s="1"/>
      <c r="C127" s="53"/>
    </row>
    <row r="128" spans="2:3" x14ac:dyDescent="0.3">
      <c r="B128" s="1"/>
      <c r="C128" s="53"/>
    </row>
    <row r="129" spans="2:3" x14ac:dyDescent="0.3">
      <c r="B129" s="1"/>
      <c r="C129" s="53"/>
    </row>
    <row r="130" spans="2:3" x14ac:dyDescent="0.3">
      <c r="B130" s="1"/>
      <c r="C130" s="53"/>
    </row>
    <row r="131" spans="2:3" x14ac:dyDescent="0.3">
      <c r="B131" s="1"/>
      <c r="C131" s="53"/>
    </row>
    <row r="132" spans="2:3" x14ac:dyDescent="0.3">
      <c r="B132" s="1"/>
      <c r="C132" s="53"/>
    </row>
    <row r="133" spans="2:3" x14ac:dyDescent="0.3">
      <c r="B133" s="1"/>
      <c r="C133" s="53"/>
    </row>
    <row r="134" spans="2:3" x14ac:dyDescent="0.3">
      <c r="B134" s="1"/>
      <c r="C134" s="53"/>
    </row>
    <row r="135" spans="2:3" x14ac:dyDescent="0.3">
      <c r="B135" s="1"/>
      <c r="C135" s="53"/>
    </row>
    <row r="136" spans="2:3" x14ac:dyDescent="0.3">
      <c r="B136" s="1"/>
      <c r="C136" s="53"/>
    </row>
    <row r="137" spans="2:3" x14ac:dyDescent="0.3">
      <c r="B137" s="1"/>
      <c r="C137" s="53"/>
    </row>
    <row r="138" spans="2:3" x14ac:dyDescent="0.3">
      <c r="B138" s="1"/>
      <c r="C138" s="53"/>
    </row>
    <row r="139" spans="2:3" x14ac:dyDescent="0.3">
      <c r="B139" s="1"/>
      <c r="C139" s="53"/>
    </row>
    <row r="140" spans="2:3" x14ac:dyDescent="0.3">
      <c r="B140" s="1"/>
      <c r="C140" s="53"/>
    </row>
    <row r="141" spans="2:3" x14ac:dyDescent="0.3">
      <c r="B141" s="1"/>
      <c r="C141" s="53"/>
    </row>
    <row r="142" spans="2:3" x14ac:dyDescent="0.3">
      <c r="B142" s="1"/>
      <c r="C142" s="53"/>
    </row>
    <row r="143" spans="2:3" x14ac:dyDescent="0.3">
      <c r="B143" s="1"/>
      <c r="C143" s="53"/>
    </row>
    <row r="144" spans="2:3" x14ac:dyDescent="0.3">
      <c r="B144" s="1"/>
      <c r="C144" s="53"/>
    </row>
    <row r="145" spans="2:3" x14ac:dyDescent="0.3">
      <c r="B145" s="1"/>
      <c r="C145" s="53"/>
    </row>
    <row r="146" spans="2:3" x14ac:dyDescent="0.3">
      <c r="B146" s="1"/>
      <c r="C146" s="53"/>
    </row>
    <row r="147" spans="2:3" x14ac:dyDescent="0.3">
      <c r="B147" s="1"/>
      <c r="C147" s="53"/>
    </row>
    <row r="148" spans="2:3" x14ac:dyDescent="0.3">
      <c r="B148" s="1"/>
      <c r="C148" s="53"/>
    </row>
    <row r="149" spans="2:3" x14ac:dyDescent="0.3">
      <c r="B149" s="1"/>
      <c r="C149" s="53"/>
    </row>
    <row r="150" spans="2:3" x14ac:dyDescent="0.3">
      <c r="B150" s="1"/>
      <c r="C150" s="53"/>
    </row>
    <row r="151" spans="2:3" x14ac:dyDescent="0.3">
      <c r="B151" s="1"/>
      <c r="C151" s="53"/>
    </row>
    <row r="152" spans="2:3" x14ac:dyDescent="0.3">
      <c r="B152" s="1"/>
      <c r="C152" s="53"/>
    </row>
    <row r="153" spans="2:3" x14ac:dyDescent="0.3">
      <c r="B153" s="1"/>
      <c r="C153" s="53"/>
    </row>
    <row r="154" spans="2:3" x14ac:dyDescent="0.3">
      <c r="B154" s="1"/>
      <c r="C154" s="53"/>
    </row>
    <row r="155" spans="2:3" x14ac:dyDescent="0.3">
      <c r="B155" s="1"/>
      <c r="C155" s="53"/>
    </row>
    <row r="156" spans="2:3" x14ac:dyDescent="0.3">
      <c r="B156" s="1"/>
      <c r="C156" s="53"/>
    </row>
    <row r="157" spans="2:3" x14ac:dyDescent="0.3">
      <c r="B157" s="1"/>
      <c r="C157" s="53"/>
    </row>
    <row r="158" spans="2:3" x14ac:dyDescent="0.3">
      <c r="B158" s="1"/>
      <c r="C158" s="53"/>
    </row>
    <row r="159" spans="2:3" x14ac:dyDescent="0.3">
      <c r="B159" s="1"/>
      <c r="C159" s="53"/>
    </row>
    <row r="160" spans="2:3" x14ac:dyDescent="0.3">
      <c r="B160" s="1"/>
      <c r="C160" s="53"/>
    </row>
    <row r="161" spans="2:3" x14ac:dyDescent="0.3">
      <c r="B161" s="1"/>
      <c r="C161" s="53"/>
    </row>
    <row r="162" spans="2:3" x14ac:dyDescent="0.3">
      <c r="B162" s="1"/>
      <c r="C162" s="53"/>
    </row>
    <row r="163" spans="2:3" x14ac:dyDescent="0.3">
      <c r="B163" s="1"/>
      <c r="C163" s="53"/>
    </row>
    <row r="164" spans="2:3" x14ac:dyDescent="0.3">
      <c r="B164" s="1"/>
      <c r="C164" s="53"/>
    </row>
    <row r="165" spans="2:3" x14ac:dyDescent="0.3">
      <c r="B165" s="1"/>
      <c r="C165" s="53"/>
    </row>
    <row r="166" spans="2:3" x14ac:dyDescent="0.3">
      <c r="B166" s="1"/>
      <c r="C166" s="53"/>
    </row>
    <row r="167" spans="2:3" x14ac:dyDescent="0.3">
      <c r="B167" s="1"/>
      <c r="C167" s="53"/>
    </row>
    <row r="168" spans="2:3" x14ac:dyDescent="0.3">
      <c r="B168" s="1"/>
      <c r="C168" s="53"/>
    </row>
    <row r="169" spans="2:3" x14ac:dyDescent="0.3">
      <c r="B169" s="1"/>
      <c r="C169" s="53"/>
    </row>
    <row r="170" spans="2:3" x14ac:dyDescent="0.3">
      <c r="B170" s="1"/>
      <c r="C170" s="53"/>
    </row>
    <row r="171" spans="2:3" x14ac:dyDescent="0.3">
      <c r="B171" s="1"/>
      <c r="C171" s="53"/>
    </row>
    <row r="172" spans="2:3" x14ac:dyDescent="0.3">
      <c r="B172" s="1"/>
      <c r="C172" s="53"/>
    </row>
    <row r="173" spans="2:3" x14ac:dyDescent="0.3">
      <c r="B173" s="1"/>
      <c r="C173" s="53"/>
    </row>
    <row r="174" spans="2:3" x14ac:dyDescent="0.3">
      <c r="B174" s="1"/>
      <c r="C174" s="53"/>
    </row>
    <row r="175" spans="2:3" x14ac:dyDescent="0.3">
      <c r="B175" s="1"/>
      <c r="C175" s="53"/>
    </row>
    <row r="176" spans="2:3" x14ac:dyDescent="0.3">
      <c r="B176" s="1"/>
      <c r="C176" s="53"/>
    </row>
    <row r="177" spans="2:3" x14ac:dyDescent="0.3">
      <c r="B177" s="1"/>
      <c r="C177" s="53"/>
    </row>
  </sheetData>
  <mergeCells count="6">
    <mergeCell ref="B22:C22"/>
    <mergeCell ref="B27:C27"/>
    <mergeCell ref="B32:C32"/>
    <mergeCell ref="B2:G2"/>
    <mergeCell ref="B9:C9"/>
    <mergeCell ref="B3:J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2:Q17"/>
  <sheetViews>
    <sheetView workbookViewId="0">
      <selection activeCell="R23" sqref="R23"/>
    </sheetView>
  </sheetViews>
  <sheetFormatPr defaultRowHeight="15" x14ac:dyDescent="0.25"/>
  <cols>
    <col min="16" max="16" width="12.28515625" customWidth="1"/>
  </cols>
  <sheetData>
    <row r="12" spans="16:17" x14ac:dyDescent="0.25">
      <c r="P12" s="77">
        <f>20000000/1400</f>
        <v>14285.714285714286</v>
      </c>
      <c r="Q12" s="78" t="s">
        <v>34</v>
      </c>
    </row>
    <row r="15" spans="16:17" x14ac:dyDescent="0.25">
      <c r="P15">
        <f>16000/10.764</f>
        <v>1486.4362690449648</v>
      </c>
    </row>
    <row r="17" spans="16:17" x14ac:dyDescent="0.25">
      <c r="P17" s="80">
        <f>P12-P15</f>
        <v>12799.278016669321</v>
      </c>
      <c r="Q17" s="7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P11:Q11"/>
  <sheetViews>
    <sheetView workbookViewId="0">
      <selection activeCell="T25" sqref="T25"/>
    </sheetView>
  </sheetViews>
  <sheetFormatPr defaultRowHeight="15" x14ac:dyDescent="0.25"/>
  <cols>
    <col min="22" max="22" width="14.5703125" customWidth="1"/>
  </cols>
  <sheetData>
    <row r="11" spans="16:17" x14ac:dyDescent="0.25">
      <c r="P11" s="78">
        <f>49200000/4148</f>
        <v>11861.137897782064</v>
      </c>
      <c r="Q11" s="78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P12:Q12"/>
  <sheetViews>
    <sheetView workbookViewId="0">
      <selection activeCell="T29" sqref="T29"/>
    </sheetView>
  </sheetViews>
  <sheetFormatPr defaultRowHeight="15" x14ac:dyDescent="0.25"/>
  <cols>
    <col min="16" max="16" width="10" customWidth="1"/>
  </cols>
  <sheetData>
    <row r="12" spans="16:17" x14ac:dyDescent="0.25">
      <c r="P12" s="78">
        <f>13000000/2023</f>
        <v>6426.0998517053877</v>
      </c>
      <c r="Q12" s="78" t="s">
        <v>35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AA12"/>
  <sheetViews>
    <sheetView workbookViewId="0">
      <selection activeCell="Y20" sqref="Y20"/>
    </sheetView>
  </sheetViews>
  <sheetFormatPr defaultRowHeight="15" x14ac:dyDescent="0.25"/>
  <sheetData>
    <row r="11" spans="12:27" x14ac:dyDescent="0.25">
      <c r="Y11" s="78"/>
      <c r="Z11" s="78" t="s">
        <v>36</v>
      </c>
      <c r="AA11" s="78"/>
    </row>
    <row r="12" spans="12:27" x14ac:dyDescent="0.25">
      <c r="L12" s="78"/>
      <c r="M12" s="78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2024-06-27T11:53:36Z</dcterms:modified>
</cp:coreProperties>
</file>