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Murali Dashrath Raman\"/>
    </mc:Choice>
  </mc:AlternateContent>
  <xr:revisionPtr revIDLastSave="0" documentId="13_ncr:1_{5F687EFA-4652-4A9D-9E3E-F1665ABC649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V16" i="4" l="1"/>
  <c r="U16" i="4"/>
  <c r="Q16" i="4"/>
  <c r="V15" i="4" l="1"/>
  <c r="U15" i="4"/>
  <c r="Q15" i="4"/>
  <c r="X18" i="4"/>
  <c r="Z18" i="4" s="1"/>
  <c r="V18" i="4"/>
  <c r="X17" i="4"/>
  <c r="Z17" i="4" s="1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P15" i="4"/>
  <c r="J15" i="4"/>
  <c r="I15" i="4"/>
  <c r="E15" i="4"/>
  <c r="A15" i="4"/>
  <c r="A22" i="4"/>
  <c r="E22" i="4"/>
  <c r="I22" i="4"/>
  <c r="J22" i="4"/>
  <c r="P22" i="4"/>
  <c r="Q22" i="4"/>
  <c r="B22" i="4" s="1"/>
  <c r="B15" i="4" l="1"/>
  <c r="C15" i="4" s="1"/>
  <c r="D15" i="4" s="1"/>
  <c r="H15" i="4" s="1"/>
  <c r="H18" i="4"/>
  <c r="H19" i="4"/>
  <c r="H16" i="4"/>
  <c r="H20" i="4"/>
  <c r="F18" i="4"/>
  <c r="F20" i="4"/>
  <c r="F21" i="4"/>
  <c r="G16" i="4"/>
  <c r="G17" i="4"/>
  <c r="G18" i="4"/>
  <c r="G19" i="4"/>
  <c r="G21" i="4"/>
  <c r="F16" i="4"/>
  <c r="F17" i="4"/>
  <c r="F19" i="4"/>
  <c r="G20" i="4"/>
  <c r="F22" i="4"/>
  <c r="C22" i="4"/>
  <c r="O36" i="4"/>
  <c r="G15" i="4" l="1"/>
  <c r="F15" i="4"/>
  <c r="G22" i="4"/>
  <c r="D22" i="4"/>
  <c r="H22" i="4" s="1"/>
  <c r="I29" i="4"/>
  <c r="I31" i="4" s="1"/>
  <c r="O31" i="4" s="1"/>
  <c r="I27" i="4"/>
  <c r="Q29" i="4"/>
  <c r="V10" i="4"/>
  <c r="U10" i="4"/>
  <c r="Q10" i="4"/>
  <c r="V7" i="4"/>
  <c r="U7" i="4"/>
  <c r="Q7" i="4"/>
  <c r="F28" i="4"/>
  <c r="F26" i="4"/>
  <c r="J26" i="4"/>
  <c r="I39" i="4"/>
  <c r="P12" i="4" l="1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4" i="4" l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<sst xmlns="http://schemas.openxmlformats.org/spreadsheetml/2006/main" count="148" uniqueCount="33">
  <si>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</si>
  <si>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</si>
  <si>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</si>
  <si>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</si>
  <si>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</si>
  <si>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</si>
  <si>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</si>
  <si>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</si>
  <si>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</si>
  <si>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</si>
  <si>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</si>
  <si>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</si>
  <si>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</si>
  <si>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1504, 15th Floor, Wing - L &amp; T Seawoods, Sector 40, Seawood Darave Railway Station, Village - Nerul</t>
  </si>
  <si>
    <t>agreemetn  - 04.06.24</t>
  </si>
  <si>
    <t>av</t>
  </si>
  <si>
    <t>sd</t>
  </si>
  <si>
    <t>rd</t>
  </si>
  <si>
    <t>bv</t>
  </si>
  <si>
    <t>ca</t>
  </si>
  <si>
    <t>2 car park</t>
  </si>
  <si>
    <t>rate</t>
  </si>
  <si>
    <t>fmv</t>
  </si>
  <si>
    <t>vua</t>
  </si>
  <si>
    <t>ls - 4 cr</t>
  </si>
  <si>
    <t>29.05.24</t>
  </si>
  <si>
    <t>26.04.24</t>
  </si>
  <si>
    <t>incl car park</t>
  </si>
  <si>
    <t>ancillary are</t>
  </si>
  <si>
    <t>12.04.24</t>
  </si>
  <si>
    <t>04.04.24</t>
  </si>
  <si>
    <t xml:space="preserve">Vastukala 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</si>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</sst>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  <xf numFmtId="4" fontId="1" fillId="3" borderId="0" xfId="0" applyNumberFormat="1" applyFont="1" applyFill="1"/>
    <xf numFmtId="0" fontId="1" fillId="4" borderId="0" xfId="0" applyFont="1" applyFill="1"/>
    <xf numFmtId="0" fontId="0" fillId="4" borderId="0" xfId="0" applyFill="1"/>
    <xf numFmtId="0" fontId="1" fillId="5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106066</xdr:colOff>
      <xdr:row>45</xdr:row>
      <xdr:rowOff>134501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6102DD-016D-459F-A268-67B19266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50066" cy="82498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591994</xdr:colOff>
      <xdr:row>47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48F60D-FE42-4799-8429-BC2E6F57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345594" cy="8811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15</xdr:col>
      <xdr:colOff>544265</xdr:colOff>
      <xdr:row>45</xdr:row>
      <xdr:rowOff>172645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1B3B1-BC1B-4358-AFF4-722B4A776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80975"/>
          <a:ext cx="9602540" cy="8564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115592</xdr:colOff>
      <xdr:row>45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E5F67-6692-4795-BA7A-E1AC474F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59592" cy="838317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F7C5A6-AC20-476D-A0A2-2168136C9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0116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7B85C-EF22-4796-91F9-0F3168DB1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DAEF8-74C9-477E-B7F3-66F06876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47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00214-5EC1-4995-B090-A37509ED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7954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201329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E22A2-4043-4E8F-8E08-5D1A1754D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45329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2338CF-0E6C-411E-BF67-81FCD256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258487</xdr:colOff>
      <xdr:row>51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C5FAE9-A17A-4F60-947E-23FF035B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02487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9877D-C5DA-48C1-9477-F559686D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BDC6E-0D85-4B80-A8F1-DF583EB95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573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93153E-3190-4DCB-B74C-172E669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B1918-AA3C-4054-8D22-50B3D510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91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4"/>
  <sheetViews>
    <sheetView tabSelected="1" zoomScaleNormal="100" workbookViewId="0">
      <selection activeCell="D28" sqref="D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4.285156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22" si="0">N2</f>
        <v>0</v>
      </c>
      <c r="B2" s="4">
        <f t="shared" ref="B2:B22" si="1">Q2</f>
        <v>1175</v>
      </c>
      <c r="C2" s="4">
        <f>B2*1.2</f>
        <v>1410</v>
      </c>
      <c r="D2" s="4">
        <f t="shared" ref="D2:D13" si="2">C2*1.2</f>
        <v>1692</v>
      </c>
      <c r="E2" s="5">
        <f t="shared" ref="E2:E13" si="3">R2</f>
        <v>36000000</v>
      </c>
      <c r="F2" s="10">
        <f t="shared" ref="F2:F13" si="4">ROUND((E2/B2),0)</f>
        <v>30638</v>
      </c>
      <c r="G2" s="10">
        <f t="shared" ref="G2:G13" si="5">ROUND((E2/C2),0)</f>
        <v>25532</v>
      </c>
      <c r="H2" s="10">
        <f t="shared" ref="H2:H13" si="6">ROUND((E2/D2),0)</f>
        <v>21277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1175</v>
      </c>
      <c r="R2" s="2">
        <v>36000000</v>
      </c>
      <c r="S2" s="8"/>
      <c r="T2" s="8"/>
    </row>
    <row r="3" spans="1:23" x14ac:dyDescent="0.25">
      <c r="A3" s="4">
        <f t="shared" si="0"/>
        <v>0</v>
      </c>
      <c r="B3" s="4">
        <f t="shared" si="1"/>
        <v>1180</v>
      </c>
      <c r="C3" s="4">
        <f t="shared" ref="C3:C22" si="9">B3*1.2</f>
        <v>1416</v>
      </c>
      <c r="D3" s="4">
        <f t="shared" si="2"/>
        <v>1699.2</v>
      </c>
      <c r="E3" s="18">
        <f t="shared" si="3"/>
        <v>37000000</v>
      </c>
      <c r="F3" s="10">
        <f t="shared" si="4"/>
        <v>31356</v>
      </c>
      <c r="G3" s="10">
        <f t="shared" si="5"/>
        <v>26130</v>
      </c>
      <c r="H3" s="10">
        <f t="shared" si="6"/>
        <v>21775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1180</v>
      </c>
      <c r="R3" s="2">
        <v>37000000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1057</v>
      </c>
      <c r="C4" s="4">
        <f t="shared" si="9"/>
        <v>1268.3999999999999</v>
      </c>
      <c r="D4" s="4">
        <f t="shared" si="2"/>
        <v>1522.0799999999997</v>
      </c>
      <c r="E4" s="18">
        <f t="shared" si="3"/>
        <v>35700000</v>
      </c>
      <c r="F4" s="10">
        <f t="shared" si="4"/>
        <v>33775</v>
      </c>
      <c r="G4" s="10">
        <f t="shared" si="5"/>
        <v>28146</v>
      </c>
      <c r="H4" s="10">
        <f t="shared" si="6"/>
        <v>23455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1057</v>
      </c>
      <c r="R4" s="2">
        <v>35700000</v>
      </c>
      <c r="S4" s="8"/>
      <c r="T4" s="8"/>
    </row>
    <row r="5" spans="1:23" x14ac:dyDescent="0.25">
      <c r="A5" s="4">
        <f t="shared" si="0"/>
        <v>0</v>
      </c>
      <c r="B5" s="4">
        <f t="shared" si="1"/>
        <v>1175</v>
      </c>
      <c r="C5" s="4">
        <f t="shared" si="9"/>
        <v>1410</v>
      </c>
      <c r="D5" s="4">
        <f t="shared" si="2"/>
        <v>1692</v>
      </c>
      <c r="E5" s="18">
        <f t="shared" si="3"/>
        <v>38000000</v>
      </c>
      <c r="F5" s="10">
        <f t="shared" si="4"/>
        <v>32340</v>
      </c>
      <c r="G5" s="10">
        <f t="shared" si="5"/>
        <v>26950</v>
      </c>
      <c r="H5" s="10">
        <f t="shared" si="6"/>
        <v>22459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1175</v>
      </c>
      <c r="R5" s="2">
        <v>38000000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1180</v>
      </c>
      <c r="C6" s="4">
        <f t="shared" si="9"/>
        <v>1416</v>
      </c>
      <c r="D6" s="4">
        <f t="shared" si="2"/>
        <v>1699.2</v>
      </c>
      <c r="E6" s="18">
        <f t="shared" si="3"/>
        <v>40000000</v>
      </c>
      <c r="F6" s="10">
        <f t="shared" si="4"/>
        <v>33898</v>
      </c>
      <c r="G6" s="10">
        <f t="shared" si="5"/>
        <v>28249</v>
      </c>
      <c r="H6" s="10">
        <f t="shared" si="6"/>
        <v>23540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1180</v>
      </c>
      <c r="R6" s="2">
        <v>40000000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1062.4068</v>
      </c>
      <c r="C7" s="4">
        <f t="shared" si="9"/>
        <v>1274.88816</v>
      </c>
      <c r="D7" s="4">
        <f t="shared" si="2"/>
        <v>1529.8657919999998</v>
      </c>
      <c r="E7" s="18">
        <f t="shared" si="3"/>
        <v>31595580</v>
      </c>
      <c r="F7" s="10">
        <f t="shared" si="4"/>
        <v>29740</v>
      </c>
      <c r="G7" s="10">
        <f t="shared" si="5"/>
        <v>24783</v>
      </c>
      <c r="H7" s="10">
        <f t="shared" si="6"/>
        <v>20653</v>
      </c>
      <c r="I7" s="4" t="e">
        <f>#REF!</f>
        <v>#REF!</v>
      </c>
      <c r="J7" s="4" t="str">
        <f t="shared" si="7"/>
        <v>29.05.24</v>
      </c>
      <c r="O7">
        <v>0</v>
      </c>
      <c r="P7">
        <f t="shared" si="8"/>
        <v>0</v>
      </c>
      <c r="Q7">
        <f>98.7*10.764</f>
        <v>1062.4068</v>
      </c>
      <c r="R7" s="2">
        <v>31595580</v>
      </c>
      <c r="S7" s="8" t="s">
        <v>25</v>
      </c>
      <c r="T7" s="8"/>
      <c r="U7" s="2">
        <f>R7+1895900+30000</f>
        <v>33521480</v>
      </c>
      <c r="V7">
        <f>U7/Q7</f>
        <v>31552.395937224799</v>
      </c>
    </row>
    <row r="8" spans="1:23" x14ac:dyDescent="0.25">
      <c r="A8" s="4">
        <f t="shared" si="0"/>
        <v>0</v>
      </c>
      <c r="B8" s="4">
        <f t="shared" si="1"/>
        <v>1066</v>
      </c>
      <c r="C8" s="4">
        <f t="shared" si="9"/>
        <v>1279.2</v>
      </c>
      <c r="D8" s="4">
        <f t="shared" si="2"/>
        <v>1535.04</v>
      </c>
      <c r="E8" s="18">
        <f t="shared" si="3"/>
        <v>40100000</v>
      </c>
      <c r="F8" s="15">
        <f t="shared" si="4"/>
        <v>37617</v>
      </c>
      <c r="G8" s="10">
        <f t="shared" si="5"/>
        <v>31348</v>
      </c>
      <c r="H8" s="10">
        <f t="shared" si="6"/>
        <v>26123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1066</v>
      </c>
      <c r="R8" s="2">
        <v>40100000</v>
      </c>
      <c r="S8" s="8"/>
      <c r="T8" s="8"/>
    </row>
    <row r="9" spans="1:23" x14ac:dyDescent="0.25">
      <c r="A9" s="4">
        <f t="shared" si="0"/>
        <v>0</v>
      </c>
      <c r="B9" s="4">
        <f t="shared" si="1"/>
        <v>1180</v>
      </c>
      <c r="C9" s="4">
        <f t="shared" si="9"/>
        <v>1416</v>
      </c>
      <c r="D9" s="4">
        <f t="shared" si="2"/>
        <v>1699.2</v>
      </c>
      <c r="E9" s="18">
        <f t="shared" si="3"/>
        <v>42500000</v>
      </c>
      <c r="F9" s="15">
        <f t="shared" si="4"/>
        <v>36017</v>
      </c>
      <c r="G9" s="10">
        <f t="shared" si="5"/>
        <v>30014</v>
      </c>
      <c r="H9" s="10">
        <f t="shared" si="6"/>
        <v>25012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1180</v>
      </c>
      <c r="R9" s="2">
        <v>42500000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1587.1517999999999</v>
      </c>
      <c r="C10" s="4">
        <f t="shared" si="9"/>
        <v>1904.5821599999997</v>
      </c>
      <c r="D10" s="4">
        <f t="shared" si="2"/>
        <v>2285.4985919999995</v>
      </c>
      <c r="E10" s="18">
        <f t="shared" si="3"/>
        <v>47816645</v>
      </c>
      <c r="F10" s="10">
        <f t="shared" si="4"/>
        <v>30127</v>
      </c>
      <c r="G10" s="10">
        <f t="shared" si="5"/>
        <v>25106</v>
      </c>
      <c r="H10" s="10">
        <f t="shared" si="6"/>
        <v>20922</v>
      </c>
      <c r="I10" s="4" t="e">
        <f>#REF!</f>
        <v>#REF!</v>
      </c>
      <c r="J10" s="4" t="str">
        <f t="shared" si="7"/>
        <v>26.04.24</v>
      </c>
      <c r="O10">
        <v>0</v>
      </c>
      <c r="P10">
        <f t="shared" si="8"/>
        <v>0</v>
      </c>
      <c r="Q10">
        <f>147.45*10.764</f>
        <v>1587.1517999999999</v>
      </c>
      <c r="R10" s="2">
        <v>47816645</v>
      </c>
      <c r="S10" s="8" t="s">
        <v>26</v>
      </c>
      <c r="T10" s="8"/>
      <c r="U10" s="2">
        <f>R10+2869100+30000</f>
        <v>50715745</v>
      </c>
      <c r="V10">
        <f>U10/Q10</f>
        <v>31953.934715003317</v>
      </c>
    </row>
    <row r="11" spans="1:23" x14ac:dyDescent="0.25">
      <c r="A11" s="4">
        <f t="shared" si="0"/>
        <v>0</v>
      </c>
      <c r="B11" s="4">
        <f t="shared" si="1"/>
        <v>700</v>
      </c>
      <c r="C11" s="4">
        <f t="shared" si="9"/>
        <v>840</v>
      </c>
      <c r="D11" s="4">
        <f t="shared" si="2"/>
        <v>1008</v>
      </c>
      <c r="E11" s="18">
        <f t="shared" si="3"/>
        <v>24000000</v>
      </c>
      <c r="F11" s="10">
        <f t="shared" si="4"/>
        <v>34286</v>
      </c>
      <c r="G11" s="10">
        <f t="shared" si="5"/>
        <v>28571</v>
      </c>
      <c r="H11" s="10">
        <f t="shared" si="6"/>
        <v>23810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700</v>
      </c>
      <c r="R11" s="2">
        <v>24000000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1200</v>
      </c>
      <c r="C12" s="4">
        <f t="shared" si="9"/>
        <v>1440</v>
      </c>
      <c r="D12" s="4">
        <f t="shared" si="2"/>
        <v>1728</v>
      </c>
      <c r="E12" s="18">
        <f t="shared" si="3"/>
        <v>40000000</v>
      </c>
      <c r="F12" s="10">
        <f t="shared" si="4"/>
        <v>33333</v>
      </c>
      <c r="G12" s="10">
        <f t="shared" si="5"/>
        <v>27778</v>
      </c>
      <c r="H12" s="10">
        <f t="shared" si="6"/>
        <v>23148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1200</v>
      </c>
      <c r="R12" s="2">
        <v>40000000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710</v>
      </c>
      <c r="C13" s="4">
        <f t="shared" si="9"/>
        <v>852</v>
      </c>
      <c r="D13" s="4">
        <f t="shared" si="2"/>
        <v>1022.4</v>
      </c>
      <c r="E13" s="18">
        <f t="shared" si="3"/>
        <v>25000000</v>
      </c>
      <c r="F13" s="21">
        <f t="shared" si="4"/>
        <v>35211</v>
      </c>
      <c r="G13" s="10">
        <f t="shared" si="5"/>
        <v>29343</v>
      </c>
      <c r="H13" s="10">
        <f t="shared" si="6"/>
        <v>24452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710</v>
      </c>
      <c r="R13" s="2">
        <v>25000000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1077</v>
      </c>
      <c r="C14" s="4">
        <f t="shared" si="9"/>
        <v>1292.3999999999999</v>
      </c>
      <c r="D14" s="4">
        <f t="shared" ref="D14:D22" si="11">C14*1.2</f>
        <v>1550.8799999999999</v>
      </c>
      <c r="E14" s="18">
        <f t="shared" ref="E14:E22" si="12">R14</f>
        <v>37500000</v>
      </c>
      <c r="F14" s="19">
        <f t="shared" ref="F14:F22" si="13">ROUND((E14/B14),0)</f>
        <v>34819</v>
      </c>
      <c r="G14" s="10">
        <f t="shared" ref="G14:G22" si="14">ROUND((E14/C14),0)</f>
        <v>29016</v>
      </c>
      <c r="H14" s="10">
        <f t="shared" ref="H14:H22" si="15">ROUND((E14/D14),0)</f>
        <v>24180</v>
      </c>
      <c r="I14" s="4" t="e">
        <f>#REF!</f>
        <v>#REF!</v>
      </c>
      <c r="J14" s="4">
        <f t="shared" ref="J14:J22" si="16">S14</f>
        <v>0</v>
      </c>
      <c r="O14">
        <v>0</v>
      </c>
      <c r="P14">
        <f t="shared" ref="P14:P22" si="17">O14/1.2</f>
        <v>0</v>
      </c>
      <c r="Q14">
        <v>1077</v>
      </c>
      <c r="R14" s="2">
        <v>37500000</v>
      </c>
      <c r="S14" s="8"/>
      <c r="T14" s="8"/>
    </row>
    <row r="15" spans="1:23" x14ac:dyDescent="0.25">
      <c r="A15" s="4">
        <f t="shared" ref="A15:A21" si="18">N15</f>
        <v>0</v>
      </c>
      <c r="B15" s="4">
        <f t="shared" ref="B15:B21" si="19">Q15</f>
        <v>1587.1517999999999</v>
      </c>
      <c r="C15" s="4">
        <f t="shared" ref="C15:C21" si="20">B15*1.2</f>
        <v>1904.5821599999997</v>
      </c>
      <c r="D15" s="4">
        <f t="shared" ref="D15:D21" si="21">C15*1.2</f>
        <v>2285.4985919999995</v>
      </c>
      <c r="E15" s="18">
        <f t="shared" ref="E15:E21" si="22">R15</f>
        <v>50459299</v>
      </c>
      <c r="F15" s="15">
        <f t="shared" ref="F15:F21" si="23">ROUND((E15/B15),0)</f>
        <v>31792</v>
      </c>
      <c r="G15" s="10">
        <f t="shared" ref="G15:G21" si="24">ROUND((E15/C15),0)</f>
        <v>26494</v>
      </c>
      <c r="H15" s="10">
        <f t="shared" ref="H15:H21" si="25">ROUND((E15/D15),0)</f>
        <v>22078</v>
      </c>
      <c r="I15" s="4" t="e">
        <f>#REF!</f>
        <v>#REF!</v>
      </c>
      <c r="J15" s="4" t="str">
        <f t="shared" ref="J15:J21" si="26">S15</f>
        <v>12.04.24</v>
      </c>
      <c r="O15">
        <v>0</v>
      </c>
      <c r="P15">
        <f t="shared" ref="P15:P21" si="27">O15/1.2</f>
        <v>0</v>
      </c>
      <c r="Q15">
        <f>147.45*10.764</f>
        <v>1587.1517999999999</v>
      </c>
      <c r="R15" s="16">
        <v>50459299</v>
      </c>
      <c r="S15" s="8" t="s">
        <v>29</v>
      </c>
      <c r="T15" s="8"/>
      <c r="U15" s="17">
        <f>R15+3027700+30000</f>
        <v>53516999</v>
      </c>
      <c r="V15" s="11">
        <f>U15/Q15</f>
        <v>33718.891286895181</v>
      </c>
      <c r="W15" s="11" t="s">
        <v>31</v>
      </c>
    </row>
    <row r="16" spans="1:23" x14ac:dyDescent="0.25">
      <c r="A16" s="4">
        <f t="shared" si="18"/>
        <v>0</v>
      </c>
      <c r="B16" s="4">
        <f t="shared" si="19"/>
        <v>1587.0441599999999</v>
      </c>
      <c r="C16" s="4">
        <f t="shared" si="20"/>
        <v>1904.4529919999998</v>
      </c>
      <c r="D16" s="4">
        <f t="shared" si="21"/>
        <v>2285.3435903999998</v>
      </c>
      <c r="E16" s="18">
        <f t="shared" si="22"/>
        <v>50339267</v>
      </c>
      <c r="F16" s="19">
        <f t="shared" si="23"/>
        <v>31719</v>
      </c>
      <c r="G16" s="10">
        <f t="shared" si="24"/>
        <v>26432</v>
      </c>
      <c r="H16" s="10">
        <f t="shared" si="25"/>
        <v>22027</v>
      </c>
      <c r="I16" s="4" t="e">
        <f>#REF!</f>
        <v>#REF!</v>
      </c>
      <c r="J16" s="4" t="str">
        <f t="shared" si="26"/>
        <v>04.04.24</v>
      </c>
      <c r="O16">
        <v>0</v>
      </c>
      <c r="P16">
        <f t="shared" si="27"/>
        <v>0</v>
      </c>
      <c r="Q16">
        <f>147.44*10.764</f>
        <v>1587.0441599999999</v>
      </c>
      <c r="R16" s="2">
        <v>50339267</v>
      </c>
      <c r="S16" s="8" t="s">
        <v>30</v>
      </c>
      <c r="T16" s="8"/>
      <c r="U16" s="2">
        <f>R16+3020500+30000</f>
        <v>53389767</v>
      </c>
      <c r="V16" s="20">
        <f>U16/Q16</f>
        <v>33641.009081940101</v>
      </c>
      <c r="W16" s="20" t="s">
        <v>32</v>
      </c>
    </row>
    <row r="17" spans="1:26" x14ac:dyDescent="0.25">
      <c r="A17" s="4">
        <f t="shared" si="18"/>
        <v>0</v>
      </c>
      <c r="B17" s="4">
        <f t="shared" si="19"/>
        <v>0</v>
      </c>
      <c r="C17" s="4">
        <f t="shared" si="20"/>
        <v>0</v>
      </c>
      <c r="D17" s="4">
        <f t="shared" si="21"/>
        <v>0</v>
      </c>
      <c r="E17" s="18">
        <f t="shared" si="22"/>
        <v>0</v>
      </c>
      <c r="F17" s="10" t="e">
        <f t="shared" si="23"/>
        <v>#DIV/0!</v>
      </c>
      <c r="G17" s="10" t="e">
        <f t="shared" si="24"/>
        <v>#DIV/0!</v>
      </c>
      <c r="H17" s="10" t="e">
        <f t="shared" si="25"/>
        <v>#DIV/0!</v>
      </c>
      <c r="I17" s="4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f t="shared" ref="Q17:Q21" si="28">P17/1.2</f>
        <v>0</v>
      </c>
      <c r="R17" s="2">
        <v>0</v>
      </c>
      <c r="S17" s="8"/>
      <c r="T17" s="8"/>
      <c r="V17">
        <v>108.41</v>
      </c>
      <c r="W17">
        <v>10.763999999999999</v>
      </c>
      <c r="X17">
        <f>W17*V17</f>
        <v>1166.9252399999998</v>
      </c>
      <c r="Y17">
        <v>32507755</v>
      </c>
      <c r="Z17">
        <f>Y17/X17</f>
        <v>27857.615797221086</v>
      </c>
    </row>
    <row r="18" spans="1:26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18">
        <f t="shared" si="22"/>
        <v>0</v>
      </c>
      <c r="F18" s="10" t="e">
        <f t="shared" si="23"/>
        <v>#DIV/0!</v>
      </c>
      <c r="G18" s="10" t="e">
        <f t="shared" si="24"/>
        <v>#DIV/0!</v>
      </c>
      <c r="H18" s="10" t="e">
        <f t="shared" si="25"/>
        <v>#DIV/0!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si="28"/>
        <v>0</v>
      </c>
      <c r="R18" s="2">
        <v>0</v>
      </c>
      <c r="S18" s="8"/>
      <c r="T18" s="8"/>
      <c r="U18">
        <v>121.76</v>
      </c>
      <c r="V18">
        <f>U18/1.1</f>
        <v>110.69090909090909</v>
      </c>
      <c r="W18">
        <v>10.763999999999999</v>
      </c>
      <c r="X18">
        <f>W18*V18</f>
        <v>1191.4769454545453</v>
      </c>
      <c r="Y18">
        <v>32384991</v>
      </c>
      <c r="Z18">
        <f>Y18/X18</f>
        <v>27180.543546014826</v>
      </c>
    </row>
    <row r="19" spans="1:26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18">
        <f t="shared" si="22"/>
        <v>0</v>
      </c>
      <c r="F19" s="10" t="e">
        <f t="shared" si="23"/>
        <v>#DIV/0!</v>
      </c>
      <c r="G19" s="10" t="e">
        <f t="shared" si="24"/>
        <v>#DIV/0!</v>
      </c>
      <c r="H19" s="10" t="e">
        <f t="shared" si="25"/>
        <v>#DIV/0!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0</v>
      </c>
      <c r="R19" s="2">
        <v>0</v>
      </c>
      <c r="S19" s="8"/>
      <c r="T19" s="8"/>
    </row>
    <row r="20" spans="1:26" x14ac:dyDescent="0.25">
      <c r="A20" s="4">
        <f t="shared" si="18"/>
        <v>0</v>
      </c>
      <c r="B20" s="4">
        <f t="shared" si="19"/>
        <v>0</v>
      </c>
      <c r="C20" s="4">
        <f t="shared" si="20"/>
        <v>0</v>
      </c>
      <c r="D20" s="4">
        <f t="shared" si="21"/>
        <v>0</v>
      </c>
      <c r="E20" s="5">
        <f t="shared" si="22"/>
        <v>0</v>
      </c>
      <c r="F20" s="10" t="e">
        <f t="shared" si="23"/>
        <v>#DIV/0!</v>
      </c>
      <c r="G20" s="4" t="e">
        <f t="shared" si="24"/>
        <v>#DIV/0!</v>
      </c>
      <c r="H20" s="4" t="e">
        <f t="shared" si="25"/>
        <v>#DIV/0!</v>
      </c>
      <c r="I20" s="4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8"/>
        <v>0</v>
      </c>
      <c r="R20" s="2">
        <v>0</v>
      </c>
      <c r="S20" s="8"/>
      <c r="T20" s="8"/>
    </row>
    <row r="21" spans="1:26" x14ac:dyDescent="0.25">
      <c r="A21" s="4">
        <f t="shared" si="18"/>
        <v>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10" t="e">
        <f t="shared" si="23"/>
        <v>#DIV/0!</v>
      </c>
      <c r="G21" s="4" t="e">
        <f t="shared" si="24"/>
        <v>#DIV/0!</v>
      </c>
      <c r="H21" s="4" t="e">
        <f t="shared" si="25"/>
        <v>#DIV/0!</v>
      </c>
      <c r="I21" s="4" t="e">
        <f>#REF!</f>
        <v>#REF!</v>
      </c>
      <c r="J21" s="4">
        <f t="shared" si="26"/>
        <v>0</v>
      </c>
      <c r="O21">
        <v>0</v>
      </c>
      <c r="P21">
        <f t="shared" si="27"/>
        <v>0</v>
      </c>
      <c r="Q21">
        <f t="shared" si="28"/>
        <v>0</v>
      </c>
      <c r="R21" s="2">
        <v>0</v>
      </c>
      <c r="S21" s="8"/>
      <c r="T21" s="8"/>
    </row>
    <row r="22" spans="1:26" x14ac:dyDescent="0.25">
      <c r="A22" s="4">
        <f t="shared" si="0"/>
        <v>0</v>
      </c>
      <c r="B22" s="4">
        <f t="shared" si="1"/>
        <v>0</v>
      </c>
      <c r="C22" s="4">
        <f t="shared" si="9"/>
        <v>0</v>
      </c>
      <c r="D22" s="4">
        <f t="shared" si="11"/>
        <v>0</v>
      </c>
      <c r="E22" s="5">
        <f t="shared" si="12"/>
        <v>0</v>
      </c>
      <c r="F22" s="10" t="e">
        <f t="shared" si="13"/>
        <v>#DIV/0!</v>
      </c>
      <c r="G22" s="4" t="e">
        <f t="shared" si="14"/>
        <v>#DIV/0!</v>
      </c>
      <c r="H22" s="4" t="e">
        <f t="shared" si="15"/>
        <v>#DIV/0!</v>
      </c>
      <c r="I22" s="4" t="e">
        <f>#REF!</f>
        <v>#REF!</v>
      </c>
      <c r="J22" s="4">
        <f t="shared" si="16"/>
        <v>0</v>
      </c>
      <c r="O22">
        <v>0</v>
      </c>
      <c r="P22">
        <f t="shared" si="17"/>
        <v>0</v>
      </c>
      <c r="Q22">
        <f t="shared" ref="Q22" si="29">P22/1.2</f>
        <v>0</v>
      </c>
      <c r="R22" s="2">
        <v>0</v>
      </c>
      <c r="S22" s="8"/>
      <c r="T22" s="8"/>
    </row>
    <row r="24" spans="1:26" x14ac:dyDescent="0.25">
      <c r="H24" t="s">
        <v>13</v>
      </c>
    </row>
    <row r="25" spans="1:26" x14ac:dyDescent="0.25">
      <c r="H25" t="s">
        <v>19</v>
      </c>
      <c r="I25">
        <v>823</v>
      </c>
    </row>
    <row r="26" spans="1:26" x14ac:dyDescent="0.25">
      <c r="E26" t="s">
        <v>23</v>
      </c>
      <c r="F26" s="7">
        <f>120.56*10.764</f>
        <v>1297.70784</v>
      </c>
      <c r="H26" t="s">
        <v>28</v>
      </c>
      <c r="I26">
        <v>356</v>
      </c>
      <c r="J26">
        <f>109.56*10.764</f>
        <v>1179.30384</v>
      </c>
      <c r="N26" t="s">
        <v>20</v>
      </c>
      <c r="Q26">
        <v>823</v>
      </c>
    </row>
    <row r="27" spans="1:26" x14ac:dyDescent="0.25">
      <c r="I27">
        <f>I26+I25</f>
        <v>1179</v>
      </c>
    </row>
    <row r="28" spans="1:26" x14ac:dyDescent="0.25">
      <c r="F28" s="7">
        <f>F26/I26</f>
        <v>3.6452467415730339</v>
      </c>
      <c r="H28" t="s">
        <v>21</v>
      </c>
      <c r="I28">
        <v>33000</v>
      </c>
      <c r="Q28">
        <v>356</v>
      </c>
    </row>
    <row r="29" spans="1:26" x14ac:dyDescent="0.25">
      <c r="H29" t="s">
        <v>22</v>
      </c>
      <c r="I29">
        <f>I28*I27</f>
        <v>38907000</v>
      </c>
      <c r="J29" t="s">
        <v>27</v>
      </c>
      <c r="Q29">
        <f>Q28+Q26</f>
        <v>1179</v>
      </c>
    </row>
    <row r="30" spans="1:26" x14ac:dyDescent="0.25">
      <c r="G30" s="6"/>
      <c r="H30" s="6" t="s">
        <v>20</v>
      </c>
      <c r="I30">
        <v>2000000</v>
      </c>
    </row>
    <row r="31" spans="1:26" x14ac:dyDescent="0.25">
      <c r="I31">
        <f>I30+I29</f>
        <v>40907000</v>
      </c>
      <c r="O31">
        <f>I31*75%</f>
        <v>30680250</v>
      </c>
    </row>
    <row r="32" spans="1:26" x14ac:dyDescent="0.25">
      <c r="P32" s="11"/>
      <c r="Q32" s="11"/>
      <c r="R32" s="13"/>
      <c r="T32" s="11"/>
      <c r="U32" s="11"/>
      <c r="V32" s="11"/>
      <c r="W32" s="11"/>
      <c r="X32" s="11"/>
    </row>
    <row r="33" spans="8:24" x14ac:dyDescent="0.25">
      <c r="P33" s="11"/>
      <c r="Q33" s="14"/>
      <c r="R33" s="14"/>
      <c r="T33" s="14"/>
      <c r="U33" s="14"/>
      <c r="V33" s="11"/>
      <c r="W33" s="11"/>
      <c r="X33" s="11"/>
    </row>
    <row r="34" spans="8:24" x14ac:dyDescent="0.25">
      <c r="H34" t="s">
        <v>24</v>
      </c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H35" t="s">
        <v>14</v>
      </c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H36" t="s">
        <v>15</v>
      </c>
      <c r="I36">
        <v>35781134</v>
      </c>
      <c r="O36">
        <f>I36*90%</f>
        <v>32203020.600000001</v>
      </c>
      <c r="P36" s="11"/>
      <c r="Q36" s="11"/>
      <c r="R36" s="12"/>
      <c r="T36" s="12"/>
      <c r="U36" s="12"/>
      <c r="V36" s="11"/>
      <c r="W36" s="11"/>
      <c r="X36" s="11"/>
    </row>
    <row r="37" spans="8:24" x14ac:dyDescent="0.25">
      <c r="H37" t="s">
        <v>16</v>
      </c>
      <c r="I37">
        <v>2147000</v>
      </c>
      <c r="P37" s="11"/>
      <c r="Q37" s="11"/>
      <c r="R37" s="11"/>
      <c r="T37" s="11"/>
      <c r="U37" s="11"/>
      <c r="V37" s="11"/>
      <c r="W37" s="11"/>
      <c r="X37" s="11"/>
    </row>
    <row r="38" spans="8:24" x14ac:dyDescent="0.25">
      <c r="H38" t="s">
        <v>17</v>
      </c>
      <c r="I38">
        <v>30000</v>
      </c>
      <c r="P38" s="11"/>
      <c r="Q38" s="11"/>
      <c r="R38" s="11"/>
      <c r="T38" s="11"/>
      <c r="U38" s="11"/>
      <c r="V38" s="11"/>
      <c r="W38" s="11"/>
      <c r="X38" s="11"/>
    </row>
    <row r="39" spans="8:24" x14ac:dyDescent="0.25">
      <c r="H39" t="s">
        <v>18</v>
      </c>
      <c r="I39">
        <f>SUM(I36:I38)</f>
        <v>37958134</v>
      </c>
      <c r="P39" s="11"/>
      <c r="Q39" s="11"/>
      <c r="R39" s="11"/>
      <c r="T39" s="11"/>
      <c r="U39" s="11"/>
      <c r="V39" s="11"/>
      <c r="W39" s="11"/>
      <c r="X39" s="11"/>
    </row>
    <row r="40" spans="8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8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8:24" x14ac:dyDescent="0.25">
      <c r="Q42" s="11"/>
      <c r="R42" s="11"/>
    </row>
    <row r="43" spans="8:24" x14ac:dyDescent="0.25">
      <c r="Q43" s="11"/>
      <c r="R43" s="11"/>
      <c r="T43" s="6"/>
    </row>
    <row r="44" spans="8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7987-C0D9-4DDE-9D6D-0BF2B9A85B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92AF6-BB24-4733-8872-E68B2FCDFF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6EC2F-242F-4C36-AE6D-C7DB853644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2024-06-08T08:52:10Z</dcterms:modified>
</cp:coreProperties>
</file>