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Indian_Metal_&amp;_Chemicals_Corpn_Palghar\2024\"/>
    </mc:Choice>
  </mc:AlternateContent>
  <xr:revisionPtr revIDLastSave="0" documentId="13_ncr:1_{0ADE6219-0E89-43FC-8771-5B38C6B664B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2018" sheetId="2" r:id="rId1"/>
    <sheet name="2024" sheetId="3" r:id="rId2"/>
    <sheet name="Sheet2" sheetId="4" r:id="rId3"/>
    <sheet name="Sheet1" sheetId="5" r:id="rId4"/>
    <sheet name="Sheet3" sheetId="6" r:id="rId5"/>
  </sheets>
  <calcPr calcId="191029"/>
</workbook>
</file>

<file path=xl/calcChain.xml><?xml version="1.0" encoding="utf-8"?>
<calcChain xmlns="http://schemas.openxmlformats.org/spreadsheetml/2006/main">
  <c r="I22" i="3" l="1"/>
  <c r="C24" i="3"/>
  <c r="M36" i="3"/>
  <c r="C32" i="3" l="1"/>
  <c r="C21" i="3"/>
  <c r="C31" i="3" s="1"/>
  <c r="O15" i="3"/>
  <c r="H15" i="3"/>
  <c r="J15" i="3" s="1"/>
  <c r="K15" i="3" s="1"/>
  <c r="L15" i="3" s="1"/>
  <c r="N15" i="3" s="1"/>
  <c r="O14" i="3"/>
  <c r="H14" i="3"/>
  <c r="J14" i="3" s="1"/>
  <c r="K14" i="3" s="1"/>
  <c r="L14" i="3" s="1"/>
  <c r="N14" i="3" s="1"/>
  <c r="O13" i="3"/>
  <c r="H13" i="3"/>
  <c r="J13" i="3" s="1"/>
  <c r="K13" i="3" s="1"/>
  <c r="L13" i="3" s="1"/>
  <c r="N13" i="3" s="1"/>
  <c r="O12" i="3"/>
  <c r="H12" i="3"/>
  <c r="J12" i="3" s="1"/>
  <c r="K12" i="3" s="1"/>
  <c r="L12" i="3" s="1"/>
  <c r="N12" i="3" s="1"/>
  <c r="O11" i="3"/>
  <c r="H11" i="3"/>
  <c r="J11" i="3" s="1"/>
  <c r="K11" i="3" s="1"/>
  <c r="L11" i="3" s="1"/>
  <c r="N11" i="3" s="1"/>
  <c r="O10" i="3"/>
  <c r="M10" i="3" s="1"/>
  <c r="H10" i="3"/>
  <c r="J10" i="3" s="1"/>
  <c r="K10" i="3" s="1"/>
  <c r="L10" i="3" s="1"/>
  <c r="N10" i="3" s="1"/>
  <c r="O9" i="3"/>
  <c r="H9" i="3"/>
  <c r="J9" i="3" s="1"/>
  <c r="K9" i="3" s="1"/>
  <c r="L9" i="3" s="1"/>
  <c r="N9" i="3" s="1"/>
  <c r="O8" i="3"/>
  <c r="O16" i="3" s="1"/>
  <c r="H8" i="3"/>
  <c r="J8" i="3" s="1"/>
  <c r="K8" i="3" s="1"/>
  <c r="L8" i="3" s="1"/>
  <c r="N8" i="3" s="1"/>
  <c r="N16" i="3" s="1"/>
  <c r="C4" i="3"/>
  <c r="C29" i="3" s="1"/>
  <c r="I3" i="3"/>
  <c r="J2" i="3"/>
  <c r="L2" i="3" s="1"/>
  <c r="F2" i="3"/>
  <c r="F2" i="2"/>
  <c r="I3" i="2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M9" i="3" l="1"/>
  <c r="M11" i="3"/>
  <c r="M13" i="3"/>
  <c r="M15" i="3"/>
  <c r="C30" i="3"/>
  <c r="C36" i="3" s="1"/>
  <c r="L3" i="3"/>
  <c r="L4" i="3" s="1"/>
  <c r="M12" i="3"/>
  <c r="M14" i="3"/>
  <c r="I8" i="3"/>
  <c r="M8" i="3"/>
  <c r="M16" i="3" s="1"/>
  <c r="I9" i="3"/>
  <c r="I10" i="3"/>
  <c r="I11" i="3"/>
  <c r="I12" i="3"/>
  <c r="I13" i="3"/>
  <c r="I14" i="3"/>
  <c r="I15" i="3"/>
  <c r="I9" i="2"/>
  <c r="M8" i="2"/>
  <c r="I10" i="2"/>
  <c r="I11" i="2"/>
  <c r="I8" i="2"/>
  <c r="M9" i="2"/>
  <c r="M10" i="2"/>
  <c r="M11" i="2"/>
  <c r="C33" i="3" l="1"/>
  <c r="C26" i="2"/>
  <c r="C32" i="2" s="1"/>
  <c r="C21" i="2"/>
  <c r="C31" i="2" s="1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C35" i="3" l="1"/>
  <c r="C34" i="3"/>
  <c r="P4" i="3"/>
  <c r="R4" i="3" s="1"/>
  <c r="P3" i="3"/>
  <c r="R3" i="3" s="1"/>
  <c r="P2" i="3"/>
  <c r="R2" i="3" s="1"/>
  <c r="J15" i="2"/>
  <c r="K15" i="2" s="1"/>
  <c r="L15" i="2" s="1"/>
  <c r="N15" i="2" s="1"/>
  <c r="M15" i="2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6" i="2" s="1"/>
  <c r="M12" i="2"/>
  <c r="M16" i="2" s="1"/>
  <c r="L3" i="2" l="1"/>
  <c r="L4" i="2" s="1"/>
  <c r="C33" i="2"/>
  <c r="C35" i="2" s="1"/>
  <c r="P2" i="2" l="1"/>
  <c r="R2" i="2" s="1"/>
  <c r="P3" i="2"/>
  <c r="C34" i="2"/>
  <c r="R3" i="2" s="1"/>
  <c r="P4" i="2"/>
  <c r="R4" i="2" s="1"/>
</calcChain>
</file>

<file path=xl/sharedStrings.xml><?xml version="1.0" encoding="utf-8"?>
<sst xmlns="http://schemas.openxmlformats.org/spreadsheetml/2006/main" count="118" uniqueCount="45">
  <si>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</si>
  <si>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</si>
  <si>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</si>
  <si>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</si>
  <si>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</si>
  <si>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</si>
  <si>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</si>
  <si>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</si>
  <si>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</si>
  <si>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</si>
  <si>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</si>
  <si>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</si>
  <si>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</si>
  <si>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</si>
  <si>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</si>
  <si>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</si>
  <si>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</si>
  <si>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</si>
  <si>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</si>
  <si>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</si>
  <si>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</si>
  <si>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</si>
  <si>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</si>
  <si>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</si>
  <si>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</si>
  <si>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</si>
  <si>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</si>
  <si>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</si>
  <si>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</si>
  <si>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</si>
  <si>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</si>
  <si>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</si>
  <si>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</si>
  <si>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</si>
  <si>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</si>
  <si>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</si>
  <si>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</si>
  <si>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</si>
  <si>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Sq. M. / 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</si>
  <si>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</si>
  <si>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</si>
  <si>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</si>
  <si>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</si>
  <si>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</si>
  <si>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Factory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</si>
</sst>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10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10" fillId="0" borderId="0" xfId="0" applyNumberFormat="1" applyFont="1"/>
    <xf numFmtId="0" fontId="1" fillId="0" borderId="6" xfId="0" applyFont="1" applyBorder="1" applyAlignment="1">
      <alignment vertical="center" wrapText="1"/>
    </xf>
    <xf numFmtId="4" fontId="10" fillId="0" borderId="0" xfId="0" applyNumberFormat="1" applyFont="1" applyAlignment="1">
      <alignment vertical="top"/>
    </xf>
    <xf numFmtId="4" fontId="3" fillId="0" borderId="0" xfId="1" applyNumberFormat="1" applyFont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28575</xdr:rowOff>
    </xdr:from>
    <xdr:to>
      <xdr:col>16</xdr:col>
      <xdr:colOff>428624</xdr:colOff>
      <xdr:row>43</xdr:row>
      <xdr:rowOff>33571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DC303E-D668-0140-47FE-1432A0369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28575"/>
          <a:ext cx="9972675" cy="819649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0</xdr:row>
      <xdr:rowOff>0</xdr:rowOff>
    </xdr:from>
    <xdr:to>
      <xdr:col>13</xdr:col>
      <xdr:colOff>257174</xdr:colOff>
      <xdr:row>40</xdr:row>
      <xdr:rowOff>22443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E4996977-A93F-691C-7BF1-3FA6247B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0"/>
          <a:ext cx="7839075" cy="7642443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153698</xdr:colOff>
      <xdr:row>39</xdr:row>
      <xdr:rowOff>29616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99DD8C-06AE-A1D9-7CA1-45D2F4309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97698" cy="745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8" sqref="G8"/>
    </sheetView>
  </sheetViews>
  <sheetFormatPr defaultRowHeight="16.5" x14ac:dyDescent="0.3"/>
  <cols>
    <col min="1" max="1" width="9.140625" style="40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12</v>
      </c>
      <c r="E1" s="1" t="s">
        <v>35</v>
      </c>
      <c r="F1" s="7" t="s">
        <v>36</v>
      </c>
      <c r="H1" s="7" t="s">
        <v>34</v>
      </c>
      <c r="K1" s="7" t="s">
        <v>21</v>
      </c>
      <c r="O1" s="7" t="s">
        <v>29</v>
      </c>
      <c r="R1" s="7" t="s">
        <v>29</v>
      </c>
    </row>
    <row r="2" spans="1:19" x14ac:dyDescent="0.3">
      <c r="B2" s="23" t="s">
        <v>10</v>
      </c>
      <c r="C2" s="63">
        <v>2275</v>
      </c>
      <c r="D2" s="7" t="s">
        <v>38</v>
      </c>
      <c r="E2" s="4">
        <v>0</v>
      </c>
      <c r="F2" s="4">
        <f>MROUND(E2*10.764,1)</f>
        <v>0</v>
      </c>
      <c r="G2" s="25"/>
      <c r="H2" s="1" t="s">
        <v>35</v>
      </c>
      <c r="I2" s="63">
        <v>0</v>
      </c>
      <c r="J2" s="63">
        <f>C2</f>
        <v>2275</v>
      </c>
      <c r="K2" s="63">
        <v>3540</v>
      </c>
      <c r="L2" s="53">
        <f>J2*K2</f>
        <v>8053500</v>
      </c>
      <c r="O2" s="60" t="s">
        <v>31</v>
      </c>
      <c r="P2" s="61">
        <f>C33</f>
        <v>30490094</v>
      </c>
      <c r="R2" s="20">
        <f>P2*0.025/12</f>
        <v>63521.029166666674</v>
      </c>
      <c r="S2" s="18" t="s">
        <v>30</v>
      </c>
    </row>
    <row r="3" spans="1:19" x14ac:dyDescent="0.3">
      <c r="B3" s="24" t="s">
        <v>5</v>
      </c>
      <c r="C3" s="18">
        <v>12500</v>
      </c>
      <c r="D3" s="15"/>
      <c r="E3" s="26"/>
      <c r="F3" s="26"/>
      <c r="G3" s="15"/>
      <c r="H3" s="1" t="s">
        <v>36</v>
      </c>
      <c r="I3" s="63">
        <f>MROUND(I2/10.764,1)</f>
        <v>0</v>
      </c>
      <c r="J3" s="63"/>
      <c r="K3" s="53"/>
      <c r="L3" s="53">
        <f>N16</f>
        <v>2052594</v>
      </c>
      <c r="O3" s="60" t="s">
        <v>31</v>
      </c>
      <c r="P3" s="61">
        <f>C33</f>
        <v>30490094</v>
      </c>
      <c r="Q3" s="7"/>
      <c r="R3" s="20">
        <f>P3*0.04/12</f>
        <v>101633.64666666667</v>
      </c>
      <c r="S3" s="62" t="s">
        <v>32</v>
      </c>
    </row>
    <row r="4" spans="1:19" x14ac:dyDescent="0.3">
      <c r="B4" s="31" t="s">
        <v>15</v>
      </c>
      <c r="C4" s="53">
        <f>ROUND((C2*C3),0)</f>
        <v>28437500</v>
      </c>
      <c r="F4" s="22"/>
      <c r="G4" s="22"/>
      <c r="I4" s="53"/>
      <c r="J4" s="63"/>
      <c r="K4" s="53"/>
      <c r="L4" s="53">
        <f>SUM(L2:L3)</f>
        <v>10106094</v>
      </c>
      <c r="O4" s="60" t="s">
        <v>31</v>
      </c>
      <c r="P4" s="61">
        <f>C33</f>
        <v>30490094</v>
      </c>
      <c r="Q4" s="7"/>
      <c r="R4" s="20">
        <f>P4*0.033/12</f>
        <v>83847.758500000011</v>
      </c>
      <c r="S4" s="18" t="s">
        <v>33</v>
      </c>
    </row>
    <row r="5" spans="1:19" x14ac:dyDescent="0.3">
      <c r="B5" s="13" t="s">
        <v>13</v>
      </c>
    </row>
    <row r="6" spans="1:19" s="3" customFormat="1" ht="60" x14ac:dyDescent="0.2">
      <c r="A6" s="41" t="s">
        <v>20</v>
      </c>
      <c r="B6" s="4" t="s">
        <v>23</v>
      </c>
      <c r="C6" s="4" t="s">
        <v>26</v>
      </c>
      <c r="D6" s="4" t="s">
        <v>0</v>
      </c>
      <c r="E6" s="4" t="s">
        <v>1</v>
      </c>
      <c r="F6" s="4" t="s">
        <v>2</v>
      </c>
      <c r="G6" s="4" t="s">
        <v>39</v>
      </c>
      <c r="H6" s="5" t="s">
        <v>25</v>
      </c>
      <c r="I6" s="5" t="s">
        <v>24</v>
      </c>
      <c r="J6" s="8" t="s">
        <v>3</v>
      </c>
      <c r="K6" s="8" t="s">
        <v>4</v>
      </c>
      <c r="L6" s="5" t="s">
        <v>40</v>
      </c>
      <c r="M6" s="43" t="s">
        <v>22</v>
      </c>
      <c r="N6" s="43" t="s">
        <v>41</v>
      </c>
      <c r="O6" s="43" t="s">
        <v>42</v>
      </c>
    </row>
    <row r="7" spans="1:19" s="3" customFormat="1" ht="15.75" thickBot="1" x14ac:dyDescent="0.25">
      <c r="A7" s="41"/>
      <c r="B7" s="4"/>
      <c r="C7" s="5" t="s">
        <v>37</v>
      </c>
      <c r="D7" s="4"/>
      <c r="E7" s="4"/>
      <c r="F7" s="4"/>
      <c r="G7" s="42" t="s">
        <v>27</v>
      </c>
      <c r="H7" s="5"/>
      <c r="I7" s="5"/>
      <c r="J7" s="8"/>
      <c r="K7" s="8"/>
      <c r="L7" s="8" t="s">
        <v>28</v>
      </c>
      <c r="M7" s="8" t="s">
        <v>28</v>
      </c>
      <c r="N7" s="8" t="s">
        <v>28</v>
      </c>
      <c r="O7" s="8" t="s">
        <v>28</v>
      </c>
    </row>
    <row r="8" spans="1:19" s="11" customFormat="1" ht="17.25" thickBot="1" x14ac:dyDescent="0.35">
      <c r="A8" s="49">
        <v>1</v>
      </c>
      <c r="B8" s="68" t="s">
        <v>44</v>
      </c>
      <c r="C8" s="1">
        <v>437.84</v>
      </c>
      <c r="D8" s="50">
        <v>1995</v>
      </c>
      <c r="E8" s="50">
        <v>2018</v>
      </c>
      <c r="F8" s="50">
        <v>50</v>
      </c>
      <c r="G8" s="54">
        <v>8000</v>
      </c>
      <c r="H8" s="55">
        <f t="shared" ref="H8" si="0">E8-D8</f>
        <v>23</v>
      </c>
      <c r="I8" s="55">
        <f t="shared" ref="I8" si="1">F8-H8</f>
        <v>27</v>
      </c>
      <c r="J8" s="15">
        <f t="shared" ref="J8" si="2">IF(H8&gt;=5,90*H8/F8,0)</f>
        <v>41.4</v>
      </c>
      <c r="K8" s="55">
        <f t="shared" ref="K8" si="3">G8/100*J8</f>
        <v>3312</v>
      </c>
      <c r="L8" s="55">
        <f t="shared" ref="L8" si="4">ROUND((G8-K8),0)</f>
        <v>4688</v>
      </c>
      <c r="M8" s="55">
        <f t="shared" ref="M8" si="5">O8-N8</f>
        <v>1450126</v>
      </c>
      <c r="N8" s="55">
        <f t="shared" ref="N8" si="6">ROUND((L8*C8),0)</f>
        <v>2052594</v>
      </c>
      <c r="O8" s="55">
        <f t="shared" ref="O8" si="7">ROUND((C8*G8),0)</f>
        <v>3502720</v>
      </c>
    </row>
    <row r="9" spans="1:19" s="11" customFormat="1" x14ac:dyDescent="0.25">
      <c r="A9" s="51">
        <v>2</v>
      </c>
      <c r="B9" s="46"/>
      <c r="C9" s="44">
        <v>0</v>
      </c>
      <c r="D9" s="50">
        <v>0</v>
      </c>
      <c r="E9" s="50">
        <v>0</v>
      </c>
      <c r="F9" s="50">
        <v>60</v>
      </c>
      <c r="G9" s="54">
        <v>0</v>
      </c>
      <c r="H9" s="55">
        <f t="shared" ref="H9:H11" si="8">E9-D9</f>
        <v>0</v>
      </c>
      <c r="I9" s="55">
        <f t="shared" ref="I9:I15" si="9">F9-H9</f>
        <v>60</v>
      </c>
      <c r="J9" s="55">
        <f t="shared" ref="J9:J11" si="10">IF(H9&gt;=5,90*H9/F9,0)</f>
        <v>0</v>
      </c>
      <c r="K9" s="55">
        <f t="shared" ref="K9:K11" si="11">G9/100*J9</f>
        <v>0</v>
      </c>
      <c r="L9" s="55">
        <f t="shared" ref="L9:L11" si="12">ROUND((G9-K9),0)</f>
        <v>0</v>
      </c>
      <c r="M9" s="55">
        <f t="shared" ref="M9:M11" si="13">O9-N9</f>
        <v>0</v>
      </c>
      <c r="N9" s="55">
        <f t="shared" ref="N9:N11" si="14">ROUND((L9*C9),0)</f>
        <v>0</v>
      </c>
      <c r="O9" s="55">
        <f t="shared" ref="O9:O11" si="15">ROUND((C9*G9),0)</f>
        <v>0</v>
      </c>
    </row>
    <row r="10" spans="1:19" s="11" customFormat="1" ht="17.25" customHeight="1" x14ac:dyDescent="0.25">
      <c r="A10" s="49">
        <v>3</v>
      </c>
      <c r="B10" s="46"/>
      <c r="C10" s="44">
        <v>0</v>
      </c>
      <c r="D10" s="50">
        <v>0</v>
      </c>
      <c r="E10" s="50">
        <v>0</v>
      </c>
      <c r="F10" s="50">
        <v>60</v>
      </c>
      <c r="G10" s="54">
        <v>0</v>
      </c>
      <c r="H10" s="55">
        <f t="shared" si="8"/>
        <v>0</v>
      </c>
      <c r="I10" s="55">
        <f t="shared" si="9"/>
        <v>60</v>
      </c>
      <c r="J10" s="55">
        <f t="shared" si="10"/>
        <v>0</v>
      </c>
      <c r="K10" s="55">
        <f t="shared" si="11"/>
        <v>0</v>
      </c>
      <c r="L10" s="55">
        <f t="shared" si="12"/>
        <v>0</v>
      </c>
      <c r="M10" s="55">
        <f t="shared" si="13"/>
        <v>0</v>
      </c>
      <c r="N10" s="55">
        <f t="shared" si="14"/>
        <v>0</v>
      </c>
      <c r="O10" s="55">
        <f t="shared" si="15"/>
        <v>0</v>
      </c>
    </row>
    <row r="11" spans="1:19" s="11" customFormat="1" x14ac:dyDescent="0.25">
      <c r="A11" s="51">
        <v>4</v>
      </c>
      <c r="B11" s="46"/>
      <c r="C11" s="44">
        <v>0</v>
      </c>
      <c r="D11" s="50">
        <v>0</v>
      </c>
      <c r="E11" s="50">
        <v>0</v>
      </c>
      <c r="F11" s="50">
        <v>60</v>
      </c>
      <c r="G11" s="54">
        <v>0</v>
      </c>
      <c r="H11" s="55">
        <f t="shared" si="8"/>
        <v>0</v>
      </c>
      <c r="I11" s="55">
        <f t="shared" si="9"/>
        <v>60</v>
      </c>
      <c r="J11" s="55">
        <f t="shared" si="10"/>
        <v>0</v>
      </c>
      <c r="K11" s="55">
        <f t="shared" si="11"/>
        <v>0</v>
      </c>
      <c r="L11" s="55">
        <f t="shared" si="12"/>
        <v>0</v>
      </c>
      <c r="M11" s="55">
        <f t="shared" si="13"/>
        <v>0</v>
      </c>
      <c r="N11" s="55">
        <f t="shared" si="14"/>
        <v>0</v>
      </c>
      <c r="O11" s="55">
        <f t="shared" si="15"/>
        <v>0</v>
      </c>
    </row>
    <row r="12" spans="1:19" s="11" customFormat="1" x14ac:dyDescent="0.25">
      <c r="A12" s="49">
        <v>5</v>
      </c>
      <c r="B12" s="46"/>
      <c r="C12" s="44">
        <v>0</v>
      </c>
      <c r="D12" s="50">
        <v>0</v>
      </c>
      <c r="E12" s="50">
        <v>0</v>
      </c>
      <c r="F12" s="50">
        <v>60</v>
      </c>
      <c r="G12" s="54">
        <v>0</v>
      </c>
      <c r="H12" s="55">
        <f t="shared" ref="H12:H15" si="16">E12-D12</f>
        <v>0</v>
      </c>
      <c r="I12" s="55">
        <f t="shared" si="9"/>
        <v>60</v>
      </c>
      <c r="J12" s="55">
        <f t="shared" ref="J12:J15" si="17">IF(H12&gt;=5,90*H12/F12,0)</f>
        <v>0</v>
      </c>
      <c r="K12" s="55">
        <f t="shared" ref="K12:K15" si="18">G12/100*J12</f>
        <v>0</v>
      </c>
      <c r="L12" s="55">
        <f t="shared" ref="L12:L15" si="19">ROUND((G12-K12),0)</f>
        <v>0</v>
      </c>
      <c r="M12" s="55">
        <f t="shared" ref="M12:M15" si="20">O12-N12</f>
        <v>0</v>
      </c>
      <c r="N12" s="55">
        <f t="shared" ref="N12:N15" si="21">ROUND((L12*C12),0)</f>
        <v>0</v>
      </c>
      <c r="O12" s="55">
        <f t="shared" ref="O12:O15" si="22">ROUND((C12*G12),0)</f>
        <v>0</v>
      </c>
    </row>
    <row r="13" spans="1:19" x14ac:dyDescent="0.3">
      <c r="A13" s="45">
        <v>6</v>
      </c>
      <c r="B13" s="46"/>
      <c r="C13" s="44">
        <v>0</v>
      </c>
      <c r="D13" s="32">
        <v>0</v>
      </c>
      <c r="E13" s="32">
        <v>0</v>
      </c>
      <c r="F13" s="32">
        <v>60</v>
      </c>
      <c r="G13" s="56">
        <v>0</v>
      </c>
      <c r="H13" s="55">
        <f t="shared" si="16"/>
        <v>0</v>
      </c>
      <c r="I13" s="55">
        <f t="shared" si="9"/>
        <v>60</v>
      </c>
      <c r="J13" s="55">
        <f t="shared" si="17"/>
        <v>0</v>
      </c>
      <c r="K13" s="55">
        <f t="shared" si="18"/>
        <v>0</v>
      </c>
      <c r="L13" s="55">
        <f t="shared" si="19"/>
        <v>0</v>
      </c>
      <c r="M13" s="57">
        <f t="shared" si="20"/>
        <v>0</v>
      </c>
      <c r="N13" s="55">
        <f t="shared" si="21"/>
        <v>0</v>
      </c>
      <c r="O13" s="55">
        <f t="shared" si="22"/>
        <v>0</v>
      </c>
    </row>
    <row r="14" spans="1:19" x14ac:dyDescent="0.3">
      <c r="A14" s="24">
        <v>7</v>
      </c>
      <c r="B14" s="46"/>
      <c r="C14" s="44">
        <v>0</v>
      </c>
      <c r="D14" s="32">
        <v>0</v>
      </c>
      <c r="E14" s="32">
        <v>0</v>
      </c>
      <c r="F14" s="32">
        <v>60</v>
      </c>
      <c r="G14" s="56">
        <v>0</v>
      </c>
      <c r="H14" s="55">
        <f t="shared" si="16"/>
        <v>0</v>
      </c>
      <c r="I14" s="55">
        <f t="shared" si="9"/>
        <v>60</v>
      </c>
      <c r="J14" s="55">
        <f t="shared" si="17"/>
        <v>0</v>
      </c>
      <c r="K14" s="55">
        <f t="shared" si="18"/>
        <v>0</v>
      </c>
      <c r="L14" s="55">
        <f t="shared" si="19"/>
        <v>0</v>
      </c>
      <c r="M14" s="57">
        <f t="shared" si="20"/>
        <v>0</v>
      </c>
      <c r="N14" s="55">
        <f t="shared" si="21"/>
        <v>0</v>
      </c>
      <c r="O14" s="55">
        <f t="shared" si="22"/>
        <v>0</v>
      </c>
    </row>
    <row r="15" spans="1:19" x14ac:dyDescent="0.3">
      <c r="A15" s="45">
        <v>8</v>
      </c>
      <c r="B15" s="46"/>
      <c r="C15" s="44">
        <v>0</v>
      </c>
      <c r="D15" s="32">
        <v>0</v>
      </c>
      <c r="E15" s="32">
        <v>0</v>
      </c>
      <c r="F15" s="32">
        <v>60</v>
      </c>
      <c r="G15" s="56">
        <v>0</v>
      </c>
      <c r="H15" s="55">
        <f t="shared" si="16"/>
        <v>0</v>
      </c>
      <c r="I15" s="55">
        <f t="shared" si="9"/>
        <v>60</v>
      </c>
      <c r="J15" s="55">
        <f t="shared" si="17"/>
        <v>0</v>
      </c>
      <c r="K15" s="55">
        <f t="shared" si="18"/>
        <v>0</v>
      </c>
      <c r="L15" s="55">
        <f t="shared" si="19"/>
        <v>0</v>
      </c>
      <c r="M15" s="57">
        <f t="shared" si="20"/>
        <v>0</v>
      </c>
      <c r="N15" s="55">
        <f t="shared" si="21"/>
        <v>0</v>
      </c>
      <c r="O15" s="55">
        <f t="shared" si="22"/>
        <v>0</v>
      </c>
    </row>
    <row r="16" spans="1:19" x14ac:dyDescent="0.3">
      <c r="A16" s="24"/>
      <c r="B16" s="47"/>
      <c r="C16" s="48"/>
      <c r="D16" s="48"/>
      <c r="E16" s="48"/>
      <c r="F16" s="6"/>
      <c r="G16" s="55"/>
      <c r="H16" s="55"/>
      <c r="I16" s="55"/>
      <c r="J16" s="58"/>
      <c r="K16" s="55"/>
      <c r="L16" s="58"/>
      <c r="M16" s="55">
        <f>SUM(M8:M15)</f>
        <v>1450126</v>
      </c>
      <c r="N16" s="55">
        <f>SUM(N8:N15)</f>
        <v>2052594</v>
      </c>
      <c r="O16" s="55">
        <f>SUM(O8:O15)</f>
        <v>3502720</v>
      </c>
    </row>
    <row r="17" spans="1:15" x14ac:dyDescent="0.3">
      <c r="B17" s="10"/>
      <c r="C17" s="11"/>
      <c r="D17" s="11"/>
      <c r="E17" s="11"/>
      <c r="F17" s="12"/>
      <c r="G17" s="12"/>
      <c r="H17" s="12"/>
      <c r="I17" s="12"/>
      <c r="J17" s="11"/>
      <c r="K17" s="16"/>
      <c r="L17" s="17"/>
      <c r="M17" s="12"/>
      <c r="N17" s="27"/>
      <c r="O17" s="27"/>
    </row>
    <row r="18" spans="1:15" x14ac:dyDescent="0.3">
      <c r="B18" s="71" t="s">
        <v>17</v>
      </c>
      <c r="C18" s="71"/>
      <c r="D18" s="11"/>
      <c r="E18" s="11"/>
      <c r="F18" s="12"/>
      <c r="G18" s="12"/>
      <c r="H18" s="12"/>
      <c r="I18" s="12"/>
      <c r="J18" s="11"/>
      <c r="K18" s="16"/>
      <c r="L18" s="17"/>
      <c r="M18" s="12"/>
      <c r="N18" s="27"/>
      <c r="O18" s="27"/>
    </row>
    <row r="19" spans="1:15" x14ac:dyDescent="0.3">
      <c r="B19" s="23" t="s">
        <v>16</v>
      </c>
      <c r="C19" s="59">
        <v>0</v>
      </c>
      <c r="D19" s="11"/>
      <c r="E19" s="11"/>
      <c r="F19" s="12"/>
      <c r="G19" s="12"/>
      <c r="H19" s="12"/>
      <c r="I19" s="12"/>
      <c r="J19" s="11"/>
      <c r="K19" s="16"/>
      <c r="L19" s="17"/>
      <c r="M19" s="12"/>
      <c r="N19" s="27"/>
      <c r="O19" s="27"/>
    </row>
    <row r="20" spans="1:15" x14ac:dyDescent="0.3">
      <c r="B20" s="24" t="s">
        <v>5</v>
      </c>
      <c r="C20" s="52">
        <v>0</v>
      </c>
      <c r="D20" s="11"/>
      <c r="E20" s="11"/>
      <c r="F20" s="12"/>
      <c r="G20" s="12"/>
      <c r="H20" s="12"/>
      <c r="I20" s="12"/>
      <c r="J20" s="11"/>
      <c r="K20" s="16"/>
      <c r="L20" s="17"/>
      <c r="M20" s="12"/>
      <c r="N20" s="27"/>
      <c r="O20" s="27"/>
    </row>
    <row r="21" spans="1:15" x14ac:dyDescent="0.3">
      <c r="B21" s="24" t="s">
        <v>6</v>
      </c>
      <c r="C21" s="57">
        <f>ROUND((C19*C20),0)</f>
        <v>0</v>
      </c>
      <c r="D21" s="11"/>
      <c r="E21" s="11"/>
      <c r="F21" s="12"/>
      <c r="G21" s="12"/>
      <c r="H21" s="12"/>
      <c r="I21" s="12"/>
      <c r="J21" s="11"/>
      <c r="K21" s="16"/>
      <c r="L21" s="17"/>
      <c r="M21" s="12"/>
      <c r="N21" s="27"/>
      <c r="O21" s="27"/>
    </row>
    <row r="22" spans="1:15" x14ac:dyDescent="0.3">
      <c r="B22" s="10"/>
      <c r="C22" s="11"/>
      <c r="D22" s="11"/>
      <c r="E22" s="11"/>
      <c r="F22" s="12"/>
      <c r="G22" s="12"/>
      <c r="H22" s="12"/>
      <c r="I22" s="12"/>
      <c r="J22" s="11"/>
      <c r="K22" s="16"/>
      <c r="L22" s="17"/>
      <c r="M22" s="12"/>
      <c r="N22" s="27"/>
      <c r="O22" s="27"/>
    </row>
    <row r="23" spans="1:15" ht="22.5" customHeight="1" x14ac:dyDescent="0.3">
      <c r="B23" s="72" t="s">
        <v>14</v>
      </c>
      <c r="C23" s="73"/>
      <c r="D23" s="11"/>
      <c r="E23" s="11"/>
      <c r="F23" s="12"/>
      <c r="G23" s="12"/>
      <c r="H23" s="12"/>
      <c r="I23" s="12"/>
      <c r="J23" s="11"/>
      <c r="K23" s="12"/>
      <c r="L23" s="11"/>
      <c r="M23" s="12"/>
      <c r="N23" s="12"/>
      <c r="O23" s="12"/>
    </row>
    <row r="24" spans="1:15" x14ac:dyDescent="0.3">
      <c r="B24" s="23" t="s">
        <v>10</v>
      </c>
      <c r="C24" s="59">
        <v>0</v>
      </c>
      <c r="E24" s="28"/>
      <c r="F24" s="28"/>
      <c r="G24" s="29"/>
      <c r="H24" s="14"/>
      <c r="I24" s="14"/>
      <c r="L24" s="21"/>
    </row>
    <row r="25" spans="1:15" x14ac:dyDescent="0.3">
      <c r="B25" s="24" t="s">
        <v>5</v>
      </c>
      <c r="C25" s="52">
        <v>0</v>
      </c>
      <c r="D25" s="30"/>
      <c r="E25" s="22"/>
      <c r="F25" s="22"/>
      <c r="G25" s="16"/>
      <c r="H25" s="14"/>
      <c r="I25" s="14"/>
      <c r="L25" s="21"/>
    </row>
    <row r="26" spans="1:15" x14ac:dyDescent="0.3">
      <c r="B26" s="24" t="s">
        <v>6</v>
      </c>
      <c r="C26" s="57">
        <f>ROUND((C24*C25),0)</f>
        <v>0</v>
      </c>
      <c r="D26" s="9"/>
      <c r="E26" s="9"/>
      <c r="F26" s="21"/>
      <c r="H26" s="14"/>
      <c r="I26" s="14"/>
      <c r="L26" s="21"/>
    </row>
    <row r="27" spans="1:15" x14ac:dyDescent="0.3">
      <c r="B27" s="40"/>
      <c r="C27" s="19"/>
      <c r="D27" s="9"/>
      <c r="E27" s="9"/>
      <c r="F27" s="21"/>
      <c r="H27" s="14"/>
      <c r="I27" s="14"/>
      <c r="L27" s="21"/>
    </row>
    <row r="28" spans="1:15" x14ac:dyDescent="0.3">
      <c r="C28" s="9" t="s">
        <v>19</v>
      </c>
      <c r="D28" s="9"/>
      <c r="E28" s="9"/>
      <c r="F28" s="21"/>
      <c r="H28" s="14"/>
      <c r="I28" s="14"/>
      <c r="L28" s="21"/>
    </row>
    <row r="29" spans="1:15" x14ac:dyDescent="0.3">
      <c r="B29" s="2" t="s">
        <v>12</v>
      </c>
      <c r="C29" s="64">
        <f>C4</f>
        <v>28437500</v>
      </c>
      <c r="D29" s="19"/>
      <c r="E29" s="19"/>
      <c r="F29" s="19"/>
      <c r="G29" s="19"/>
      <c r="H29" s="20"/>
      <c r="I29" s="67">
        <v>11</v>
      </c>
      <c r="L29" s="18"/>
    </row>
    <row r="30" spans="1:15" x14ac:dyDescent="0.3">
      <c r="B30" s="2" t="s">
        <v>13</v>
      </c>
      <c r="C30" s="64">
        <f>N16</f>
        <v>2052594</v>
      </c>
      <c r="D30" s="19"/>
      <c r="E30" s="19"/>
      <c r="F30" s="19"/>
      <c r="G30" s="19"/>
      <c r="H30" s="20"/>
      <c r="I30" s="20"/>
      <c r="L30" s="20"/>
    </row>
    <row r="31" spans="1:15" x14ac:dyDescent="0.3">
      <c r="B31" s="2" t="s">
        <v>18</v>
      </c>
      <c r="C31" s="64">
        <f>C21</f>
        <v>0</v>
      </c>
      <c r="D31" s="19"/>
      <c r="E31" s="19"/>
      <c r="F31" s="19"/>
      <c r="G31" s="19"/>
      <c r="H31" s="20"/>
      <c r="I31" s="20"/>
      <c r="L31" s="20"/>
    </row>
    <row r="32" spans="1:15" x14ac:dyDescent="0.3">
      <c r="A32" s="1"/>
      <c r="B32" s="2" t="s">
        <v>11</v>
      </c>
      <c r="C32" s="64">
        <f>C26</f>
        <v>0</v>
      </c>
      <c r="D32" s="19"/>
      <c r="E32" s="19"/>
      <c r="F32" s="19"/>
      <c r="G32" s="19"/>
      <c r="H32" s="20"/>
      <c r="I32" s="20"/>
      <c r="L32" s="20"/>
    </row>
    <row r="33" spans="1:15" x14ac:dyDescent="0.3">
      <c r="A33" s="1"/>
      <c r="B33" s="13" t="s">
        <v>7</v>
      </c>
      <c r="C33" s="65">
        <f>C29+C30+C31+C32</f>
        <v>30490094</v>
      </c>
      <c r="D33" s="18"/>
      <c r="F33" s="18"/>
    </row>
    <row r="34" spans="1:15" x14ac:dyDescent="0.3">
      <c r="A34" s="1"/>
      <c r="B34" s="13" t="s">
        <v>8</v>
      </c>
      <c r="C34" s="65">
        <f>MROUND(C33*90%,1)</f>
        <v>27441085</v>
      </c>
      <c r="D34" s="20"/>
      <c r="F34" s="18"/>
      <c r="H34" s="33"/>
      <c r="I34" s="33"/>
    </row>
    <row r="35" spans="1:15" x14ac:dyDescent="0.3">
      <c r="A35" s="1"/>
      <c r="B35" s="13" t="s">
        <v>9</v>
      </c>
      <c r="C35" s="65">
        <f>MROUND(C33*80%,1)</f>
        <v>24392075</v>
      </c>
      <c r="D35" s="20"/>
      <c r="F35" s="18"/>
      <c r="H35" s="33"/>
      <c r="I35" s="33"/>
    </row>
    <row r="36" spans="1:15" s="11" customFormat="1" x14ac:dyDescent="0.3">
      <c r="B36" s="60" t="s">
        <v>43</v>
      </c>
      <c r="C36" s="66">
        <f>MROUND(C30*0.85,1)</f>
        <v>1744705</v>
      </c>
      <c r="D36" s="10"/>
      <c r="F36" s="12"/>
      <c r="G36" s="12"/>
      <c r="H36" s="12"/>
      <c r="I36" s="12"/>
      <c r="K36" s="12"/>
      <c r="M36" s="12"/>
      <c r="N36" s="12"/>
      <c r="O36" s="34"/>
    </row>
    <row r="37" spans="1:15" x14ac:dyDescent="0.3">
      <c r="A37" s="1"/>
      <c r="L37" s="35"/>
      <c r="O37" s="34"/>
    </row>
    <row r="38" spans="1:15" x14ac:dyDescent="0.3">
      <c r="A38" s="1"/>
      <c r="L38" s="35"/>
      <c r="O38" s="34"/>
    </row>
    <row r="39" spans="1:15" x14ac:dyDescent="0.3">
      <c r="A39" s="1"/>
      <c r="H39" s="33"/>
      <c r="I39" s="33"/>
      <c r="L39" s="35"/>
      <c r="O39" s="34"/>
    </row>
    <row r="40" spans="1:15" x14ac:dyDescent="0.3">
      <c r="A40" s="1"/>
      <c r="L40" s="35"/>
      <c r="O40" s="34"/>
    </row>
    <row r="41" spans="1:15" x14ac:dyDescent="0.3">
      <c r="A41" s="1"/>
      <c r="L41" s="35"/>
      <c r="O41" s="34"/>
    </row>
    <row r="42" spans="1:15" x14ac:dyDescent="0.3">
      <c r="A42" s="1"/>
      <c r="L42" s="35"/>
      <c r="O42" s="34"/>
    </row>
    <row r="43" spans="1:15" x14ac:dyDescent="0.3">
      <c r="A43" s="1"/>
      <c r="L43" s="35"/>
      <c r="O43" s="34"/>
    </row>
    <row r="44" spans="1:15" x14ac:dyDescent="0.3">
      <c r="A44" s="1"/>
    </row>
    <row r="45" spans="1:15" x14ac:dyDescent="0.3">
      <c r="A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  <c r="F55" s="36"/>
      <c r="G55" s="36"/>
      <c r="H55" s="36"/>
      <c r="I55" s="36"/>
      <c r="J55" s="13"/>
    </row>
    <row r="56" spans="1:10" x14ac:dyDescent="0.3">
      <c r="A56" s="1"/>
      <c r="B56" s="1"/>
      <c r="F56" s="34"/>
      <c r="G56" s="1"/>
      <c r="H56" s="34"/>
      <c r="I56" s="34"/>
    </row>
    <row r="57" spans="1:10" x14ac:dyDescent="0.3">
      <c r="A57" s="1"/>
      <c r="B57" s="1"/>
      <c r="F57" s="34"/>
      <c r="G57" s="34"/>
      <c r="H57" s="37"/>
      <c r="I57" s="37"/>
    </row>
    <row r="58" spans="1:10" x14ac:dyDescent="0.3">
      <c r="A58" s="1"/>
      <c r="B58" s="1"/>
      <c r="F58" s="34"/>
      <c r="G58" s="34"/>
      <c r="H58" s="34"/>
      <c r="I58" s="34"/>
    </row>
    <row r="59" spans="1:10" x14ac:dyDescent="0.3">
      <c r="A59" s="1"/>
      <c r="B59" s="1"/>
      <c r="F59" s="34"/>
      <c r="G59" s="38"/>
      <c r="H59" s="34"/>
      <c r="I59" s="34"/>
    </row>
    <row r="60" spans="1:10" x14ac:dyDescent="0.3">
      <c r="A60" s="1"/>
      <c r="B60" s="1"/>
      <c r="F60" s="34"/>
      <c r="G60" s="34"/>
      <c r="H60" s="34"/>
      <c r="I60" s="34"/>
    </row>
    <row r="61" spans="1:10" x14ac:dyDescent="0.3">
      <c r="A61" s="1"/>
      <c r="B61" s="1"/>
      <c r="F61" s="34"/>
      <c r="G61" s="34"/>
      <c r="H61" s="34"/>
      <c r="I61" s="34"/>
    </row>
    <row r="62" spans="1:10" x14ac:dyDescent="0.3">
      <c r="A62" s="1"/>
      <c r="B62" s="1"/>
      <c r="F62" s="34"/>
      <c r="G62" s="34"/>
      <c r="H62" s="34"/>
      <c r="I62" s="34"/>
    </row>
    <row r="63" spans="1:10" x14ac:dyDescent="0.3">
      <c r="A63" s="1"/>
      <c r="B63" s="1"/>
      <c r="F63" s="34"/>
      <c r="G63" s="34"/>
      <c r="H63" s="34"/>
      <c r="I63" s="34"/>
    </row>
    <row r="64" spans="1:10" x14ac:dyDescent="0.3">
      <c r="A64" s="1"/>
      <c r="B64" s="1"/>
      <c r="F64" s="34"/>
      <c r="G64" s="34"/>
      <c r="H64" s="34"/>
      <c r="I64" s="34"/>
    </row>
    <row r="65" spans="1:9" x14ac:dyDescent="0.3">
      <c r="A65" s="1"/>
      <c r="B65" s="1"/>
      <c r="F65" s="34"/>
      <c r="G65" s="34"/>
      <c r="H65" s="34"/>
      <c r="I65" s="34"/>
    </row>
    <row r="66" spans="1:9" x14ac:dyDescent="0.3">
      <c r="A66" s="1"/>
      <c r="B66" s="1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  <c r="F71" s="39"/>
    </row>
    <row r="72" spans="1:9" x14ac:dyDescent="0.3">
      <c r="A72" s="1"/>
      <c r="B72" s="1"/>
      <c r="F72" s="39"/>
    </row>
    <row r="73" spans="1:9" x14ac:dyDescent="0.3">
      <c r="A73" s="1"/>
      <c r="B73" s="1"/>
      <c r="F73" s="39"/>
    </row>
    <row r="74" spans="1:9" x14ac:dyDescent="0.3">
      <c r="A74" s="1"/>
      <c r="B74" s="1"/>
      <c r="F74" s="39"/>
    </row>
    <row r="75" spans="1:9" x14ac:dyDescent="0.3">
      <c r="A75" s="1"/>
      <c r="B75" s="1"/>
      <c r="F75" s="39"/>
    </row>
    <row r="76" spans="1:9" x14ac:dyDescent="0.3">
      <c r="A76" s="1"/>
      <c r="B76" s="1"/>
      <c r="F76" s="39"/>
    </row>
    <row r="77" spans="1:9" x14ac:dyDescent="0.3">
      <c r="A77" s="1"/>
      <c r="B77" s="1"/>
      <c r="F77" s="39"/>
    </row>
    <row r="78" spans="1:9" x14ac:dyDescent="0.3">
      <c r="A78" s="1"/>
      <c r="B78" s="1"/>
      <c r="F78" s="39"/>
    </row>
    <row r="79" spans="1:9" x14ac:dyDescent="0.3">
      <c r="A79" s="1"/>
      <c r="B79" s="1"/>
      <c r="F79" s="39"/>
    </row>
    <row r="80" spans="1:9" x14ac:dyDescent="0.3">
      <c r="A80" s="1"/>
      <c r="B80" s="1"/>
      <c r="F80" s="39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:S171"/>
  <sheetViews>
    <sheetView workbookViewId="0">
      <selection activeCell="G8" activeCellId="1" sqref="C3 G8"/>
    </sheetView>
  </sheetViews>
  <sheetFormatPr defaultRowHeight="16.5" x14ac:dyDescent="0.3"/>
  <cols>
    <col min="1" max="1" width="9.140625" style="40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12</v>
      </c>
      <c r="E1" s="1" t="s">
        <v>35</v>
      </c>
      <c r="F1" s="7" t="s">
        <v>36</v>
      </c>
      <c r="H1" s="7" t="s">
        <v>34</v>
      </c>
      <c r="K1" s="7" t="s">
        <v>21</v>
      </c>
      <c r="O1" s="7" t="s">
        <v>29</v>
      </c>
      <c r="R1" s="7" t="s">
        <v>29</v>
      </c>
    </row>
    <row r="2" spans="1:19" x14ac:dyDescent="0.3">
      <c r="B2" s="23" t="s">
        <v>10</v>
      </c>
      <c r="C2" s="63">
        <v>2275</v>
      </c>
      <c r="D2" s="7" t="s">
        <v>38</v>
      </c>
      <c r="E2" s="4">
        <v>0</v>
      </c>
      <c r="F2" s="4">
        <f>MROUND(E2*10.764,1)</f>
        <v>0</v>
      </c>
      <c r="G2" s="25"/>
      <c r="H2" s="1" t="s">
        <v>35</v>
      </c>
      <c r="I2" s="63">
        <v>0</v>
      </c>
      <c r="J2" s="63">
        <f>C2</f>
        <v>2275</v>
      </c>
      <c r="K2" s="63">
        <v>4290</v>
      </c>
      <c r="L2" s="53">
        <f>J2*K2</f>
        <v>9759750</v>
      </c>
      <c r="O2" s="60" t="s">
        <v>31</v>
      </c>
      <c r="P2" s="61">
        <f>C33</f>
        <v>41967175</v>
      </c>
      <c r="R2" s="20">
        <f>P2*0.025/12</f>
        <v>87431.614583333328</v>
      </c>
      <c r="S2" s="18" t="s">
        <v>30</v>
      </c>
    </row>
    <row r="3" spans="1:19" x14ac:dyDescent="0.3">
      <c r="B3" s="24" t="s">
        <v>5</v>
      </c>
      <c r="C3" s="18">
        <v>16000</v>
      </c>
      <c r="D3" s="15"/>
      <c r="E3" s="26"/>
      <c r="F3" s="26"/>
      <c r="G3" s="15"/>
      <c r="H3" s="1" t="s">
        <v>36</v>
      </c>
      <c r="I3" s="63">
        <f>MROUND(I2/10.764,1)</f>
        <v>0</v>
      </c>
      <c r="J3" s="63"/>
      <c r="K3" s="53"/>
      <c r="L3" s="53">
        <f>N16</f>
        <v>3767175</v>
      </c>
      <c r="O3" s="60" t="s">
        <v>31</v>
      </c>
      <c r="P3" s="61">
        <f>C33</f>
        <v>41967175</v>
      </c>
      <c r="Q3" s="7"/>
      <c r="R3" s="20">
        <f>P3*0.04/12</f>
        <v>139890.58333333334</v>
      </c>
      <c r="S3" s="62" t="s">
        <v>32</v>
      </c>
    </row>
    <row r="4" spans="1:19" x14ac:dyDescent="0.3">
      <c r="B4" s="31" t="s">
        <v>15</v>
      </c>
      <c r="C4" s="53">
        <f>ROUND((C2*C3),0)</f>
        <v>36400000</v>
      </c>
      <c r="F4" s="22"/>
      <c r="G4" s="22"/>
      <c r="I4" s="53"/>
      <c r="J4" s="63"/>
      <c r="K4" s="53"/>
      <c r="L4" s="53">
        <f>SUM(L2:L3)</f>
        <v>13526925</v>
      </c>
      <c r="O4" s="60" t="s">
        <v>31</v>
      </c>
      <c r="P4" s="61">
        <f>C33</f>
        <v>41967175</v>
      </c>
      <c r="Q4" s="7"/>
      <c r="R4" s="20">
        <f>P4*0.033/12</f>
        <v>115409.73125000001</v>
      </c>
      <c r="S4" s="18" t="s">
        <v>33</v>
      </c>
    </row>
    <row r="5" spans="1:19" x14ac:dyDescent="0.3">
      <c r="B5" s="13" t="s">
        <v>13</v>
      </c>
    </row>
    <row r="6" spans="1:19" s="3" customFormat="1" ht="60" x14ac:dyDescent="0.2">
      <c r="A6" s="41" t="s">
        <v>20</v>
      </c>
      <c r="B6" s="4" t="s">
        <v>23</v>
      </c>
      <c r="C6" s="4" t="s">
        <v>26</v>
      </c>
      <c r="D6" s="4" t="s">
        <v>0</v>
      </c>
      <c r="E6" s="4" t="s">
        <v>1</v>
      </c>
      <c r="F6" s="4" t="s">
        <v>2</v>
      </c>
      <c r="G6" s="4" t="s">
        <v>39</v>
      </c>
      <c r="H6" s="5" t="s">
        <v>25</v>
      </c>
      <c r="I6" s="5" t="s">
        <v>24</v>
      </c>
      <c r="J6" s="8" t="s">
        <v>3</v>
      </c>
      <c r="K6" s="8" t="s">
        <v>4</v>
      </c>
      <c r="L6" s="5" t="s">
        <v>40</v>
      </c>
      <c r="M6" s="43" t="s">
        <v>22</v>
      </c>
      <c r="N6" s="43" t="s">
        <v>41</v>
      </c>
      <c r="O6" s="43" t="s">
        <v>42</v>
      </c>
    </row>
    <row r="7" spans="1:19" s="3" customFormat="1" ht="15.75" thickBot="1" x14ac:dyDescent="0.25">
      <c r="A7" s="41"/>
      <c r="B7" s="4"/>
      <c r="C7" s="5" t="s">
        <v>37</v>
      </c>
      <c r="D7" s="4"/>
      <c r="E7" s="4"/>
      <c r="F7" s="4"/>
      <c r="G7" s="42" t="s">
        <v>27</v>
      </c>
      <c r="H7" s="5"/>
      <c r="I7" s="5"/>
      <c r="J7" s="8"/>
      <c r="K7" s="8"/>
      <c r="L7" s="8" t="s">
        <v>28</v>
      </c>
      <c r="M7" s="8" t="s">
        <v>28</v>
      </c>
      <c r="N7" s="8" t="s">
        <v>28</v>
      </c>
      <c r="O7" s="8" t="s">
        <v>28</v>
      </c>
    </row>
    <row r="8" spans="1:19" s="11" customFormat="1" ht="17.25" thickBot="1" x14ac:dyDescent="0.35">
      <c r="A8" s="49">
        <v>1</v>
      </c>
      <c r="B8" s="68" t="s">
        <v>44</v>
      </c>
      <c r="C8" s="1">
        <v>437.84</v>
      </c>
      <c r="D8" s="50">
        <v>1995</v>
      </c>
      <c r="E8" s="50">
        <v>2024</v>
      </c>
      <c r="F8" s="50">
        <v>50</v>
      </c>
      <c r="G8" s="54">
        <v>18000</v>
      </c>
      <c r="H8" s="55">
        <f t="shared" ref="H8:H15" si="0">E8-D8</f>
        <v>29</v>
      </c>
      <c r="I8" s="55">
        <f t="shared" ref="I8:I15" si="1">F8-H8</f>
        <v>21</v>
      </c>
      <c r="J8" s="15">
        <f t="shared" ref="J8:J15" si="2">IF(H8&gt;=5,90*H8/F8,0)</f>
        <v>52.2</v>
      </c>
      <c r="K8" s="55">
        <f t="shared" ref="K8:K15" si="3">G8/100*J8</f>
        <v>9396</v>
      </c>
      <c r="L8" s="55">
        <f t="shared" ref="L8:L15" si="4">ROUND((G8-K8),0)</f>
        <v>8604</v>
      </c>
      <c r="M8" s="55">
        <f t="shared" ref="M8:M15" si="5">O8-N8</f>
        <v>4113945</v>
      </c>
      <c r="N8" s="55">
        <f t="shared" ref="N8:N15" si="6">ROUND((L8*C8),0)</f>
        <v>3767175</v>
      </c>
      <c r="O8" s="55">
        <f t="shared" ref="O8:O15" si="7">ROUND((C8*G8),0)</f>
        <v>7881120</v>
      </c>
    </row>
    <row r="9" spans="1:19" s="11" customFormat="1" x14ac:dyDescent="0.25">
      <c r="A9" s="51">
        <v>2</v>
      </c>
      <c r="B9" s="46"/>
      <c r="C9" s="44">
        <v>0</v>
      </c>
      <c r="D9" s="50">
        <v>0</v>
      </c>
      <c r="E9" s="50">
        <v>0</v>
      </c>
      <c r="F9" s="50">
        <v>60</v>
      </c>
      <c r="G9" s="54">
        <v>0</v>
      </c>
      <c r="H9" s="55">
        <f t="shared" si="0"/>
        <v>0</v>
      </c>
      <c r="I9" s="55">
        <f t="shared" si="1"/>
        <v>60</v>
      </c>
      <c r="J9" s="55">
        <f t="shared" si="2"/>
        <v>0</v>
      </c>
      <c r="K9" s="55">
        <f t="shared" si="3"/>
        <v>0</v>
      </c>
      <c r="L9" s="55">
        <f t="shared" si="4"/>
        <v>0</v>
      </c>
      <c r="M9" s="55">
        <f t="shared" si="5"/>
        <v>0</v>
      </c>
      <c r="N9" s="55">
        <f t="shared" si="6"/>
        <v>0</v>
      </c>
      <c r="O9" s="55">
        <f t="shared" si="7"/>
        <v>0</v>
      </c>
    </row>
    <row r="10" spans="1:19" s="11" customFormat="1" ht="17.25" customHeight="1" x14ac:dyDescent="0.25">
      <c r="A10" s="49">
        <v>3</v>
      </c>
      <c r="B10" s="46"/>
      <c r="C10" s="44">
        <v>0</v>
      </c>
      <c r="D10" s="50">
        <v>0</v>
      </c>
      <c r="E10" s="50">
        <v>0</v>
      </c>
      <c r="F10" s="50">
        <v>60</v>
      </c>
      <c r="G10" s="54">
        <v>0</v>
      </c>
      <c r="H10" s="55">
        <f t="shared" si="0"/>
        <v>0</v>
      </c>
      <c r="I10" s="55">
        <f t="shared" si="1"/>
        <v>60</v>
      </c>
      <c r="J10" s="55">
        <f t="shared" si="2"/>
        <v>0</v>
      </c>
      <c r="K10" s="55">
        <f t="shared" si="3"/>
        <v>0</v>
      </c>
      <c r="L10" s="55">
        <f t="shared" si="4"/>
        <v>0</v>
      </c>
      <c r="M10" s="55">
        <f t="shared" si="5"/>
        <v>0</v>
      </c>
      <c r="N10" s="55">
        <f t="shared" si="6"/>
        <v>0</v>
      </c>
      <c r="O10" s="55">
        <f t="shared" si="7"/>
        <v>0</v>
      </c>
    </row>
    <row r="11" spans="1:19" s="11" customFormat="1" x14ac:dyDescent="0.25">
      <c r="A11" s="51">
        <v>4</v>
      </c>
      <c r="B11" s="46"/>
      <c r="C11" s="44">
        <v>0</v>
      </c>
      <c r="D11" s="50">
        <v>0</v>
      </c>
      <c r="E11" s="50">
        <v>0</v>
      </c>
      <c r="F11" s="50">
        <v>60</v>
      </c>
      <c r="G11" s="54">
        <v>0</v>
      </c>
      <c r="H11" s="55">
        <f t="shared" si="0"/>
        <v>0</v>
      </c>
      <c r="I11" s="55">
        <f t="shared" si="1"/>
        <v>60</v>
      </c>
      <c r="J11" s="55">
        <f t="shared" si="2"/>
        <v>0</v>
      </c>
      <c r="K11" s="55">
        <f t="shared" si="3"/>
        <v>0</v>
      </c>
      <c r="L11" s="55">
        <f t="shared" si="4"/>
        <v>0</v>
      </c>
      <c r="M11" s="55">
        <f t="shared" si="5"/>
        <v>0</v>
      </c>
      <c r="N11" s="55">
        <f t="shared" si="6"/>
        <v>0</v>
      </c>
      <c r="O11" s="55">
        <f t="shared" si="7"/>
        <v>0</v>
      </c>
    </row>
    <row r="12" spans="1:19" s="11" customFormat="1" x14ac:dyDescent="0.25">
      <c r="A12" s="49">
        <v>5</v>
      </c>
      <c r="B12" s="46"/>
      <c r="C12" s="44">
        <v>0</v>
      </c>
      <c r="D12" s="50">
        <v>0</v>
      </c>
      <c r="E12" s="50">
        <v>0</v>
      </c>
      <c r="F12" s="50">
        <v>60</v>
      </c>
      <c r="G12" s="54">
        <v>0</v>
      </c>
      <c r="H12" s="55">
        <f t="shared" si="0"/>
        <v>0</v>
      </c>
      <c r="I12" s="55">
        <f t="shared" si="1"/>
        <v>60</v>
      </c>
      <c r="J12" s="55">
        <f t="shared" si="2"/>
        <v>0</v>
      </c>
      <c r="K12" s="55">
        <f t="shared" si="3"/>
        <v>0</v>
      </c>
      <c r="L12" s="55">
        <f t="shared" si="4"/>
        <v>0</v>
      </c>
      <c r="M12" s="55">
        <f t="shared" si="5"/>
        <v>0</v>
      </c>
      <c r="N12" s="55">
        <f t="shared" si="6"/>
        <v>0</v>
      </c>
      <c r="O12" s="55">
        <f t="shared" si="7"/>
        <v>0</v>
      </c>
    </row>
    <row r="13" spans="1:19" x14ac:dyDescent="0.3">
      <c r="A13" s="45">
        <v>6</v>
      </c>
      <c r="B13" s="46"/>
      <c r="C13" s="44">
        <v>0</v>
      </c>
      <c r="D13" s="32">
        <v>0</v>
      </c>
      <c r="E13" s="32">
        <v>0</v>
      </c>
      <c r="F13" s="32">
        <v>60</v>
      </c>
      <c r="G13" s="56">
        <v>0</v>
      </c>
      <c r="H13" s="55">
        <f t="shared" si="0"/>
        <v>0</v>
      </c>
      <c r="I13" s="55">
        <f t="shared" si="1"/>
        <v>60</v>
      </c>
      <c r="J13" s="55">
        <f t="shared" si="2"/>
        <v>0</v>
      </c>
      <c r="K13" s="55">
        <f t="shared" si="3"/>
        <v>0</v>
      </c>
      <c r="L13" s="55">
        <f t="shared" si="4"/>
        <v>0</v>
      </c>
      <c r="M13" s="57">
        <f t="shared" si="5"/>
        <v>0</v>
      </c>
      <c r="N13" s="55">
        <f t="shared" si="6"/>
        <v>0</v>
      </c>
      <c r="O13" s="55">
        <f t="shared" si="7"/>
        <v>0</v>
      </c>
    </row>
    <row r="14" spans="1:19" x14ac:dyDescent="0.3">
      <c r="A14" s="24">
        <v>7</v>
      </c>
      <c r="B14" s="46"/>
      <c r="C14" s="44">
        <v>0</v>
      </c>
      <c r="D14" s="32">
        <v>0</v>
      </c>
      <c r="E14" s="32">
        <v>0</v>
      </c>
      <c r="F14" s="32">
        <v>60</v>
      </c>
      <c r="G14" s="56">
        <v>0</v>
      </c>
      <c r="H14" s="55">
        <f t="shared" si="0"/>
        <v>0</v>
      </c>
      <c r="I14" s="55">
        <f t="shared" si="1"/>
        <v>60</v>
      </c>
      <c r="J14" s="55">
        <f t="shared" si="2"/>
        <v>0</v>
      </c>
      <c r="K14" s="55">
        <f t="shared" si="3"/>
        <v>0</v>
      </c>
      <c r="L14" s="55">
        <f t="shared" si="4"/>
        <v>0</v>
      </c>
      <c r="M14" s="57">
        <f t="shared" si="5"/>
        <v>0</v>
      </c>
      <c r="N14" s="55">
        <f t="shared" si="6"/>
        <v>0</v>
      </c>
      <c r="O14" s="55">
        <f t="shared" si="7"/>
        <v>0</v>
      </c>
    </row>
    <row r="15" spans="1:19" x14ac:dyDescent="0.3">
      <c r="A15" s="45">
        <v>8</v>
      </c>
      <c r="B15" s="46"/>
      <c r="C15" s="44">
        <v>0</v>
      </c>
      <c r="D15" s="32">
        <v>0</v>
      </c>
      <c r="E15" s="32">
        <v>0</v>
      </c>
      <c r="F15" s="32">
        <v>60</v>
      </c>
      <c r="G15" s="56">
        <v>0</v>
      </c>
      <c r="H15" s="55">
        <f t="shared" si="0"/>
        <v>0</v>
      </c>
      <c r="I15" s="55">
        <f t="shared" si="1"/>
        <v>60</v>
      </c>
      <c r="J15" s="55">
        <f t="shared" si="2"/>
        <v>0</v>
      </c>
      <c r="K15" s="55">
        <f t="shared" si="3"/>
        <v>0</v>
      </c>
      <c r="L15" s="55">
        <f t="shared" si="4"/>
        <v>0</v>
      </c>
      <c r="M15" s="57">
        <f t="shared" si="5"/>
        <v>0</v>
      </c>
      <c r="N15" s="55">
        <f t="shared" si="6"/>
        <v>0</v>
      </c>
      <c r="O15" s="55">
        <f t="shared" si="7"/>
        <v>0</v>
      </c>
    </row>
    <row r="16" spans="1:19" x14ac:dyDescent="0.3">
      <c r="A16" s="24"/>
      <c r="B16" s="47"/>
      <c r="C16" s="48"/>
      <c r="D16" s="48"/>
      <c r="E16" s="48"/>
      <c r="F16" s="6"/>
      <c r="G16" s="55"/>
      <c r="H16" s="55"/>
      <c r="I16" s="55"/>
      <c r="J16" s="58"/>
      <c r="K16" s="55"/>
      <c r="L16" s="58"/>
      <c r="M16" s="55">
        <f>SUM(M8:M15)</f>
        <v>4113945</v>
      </c>
      <c r="N16" s="55">
        <f>SUM(N8:N15)</f>
        <v>3767175</v>
      </c>
      <c r="O16" s="55">
        <f>SUM(O8:O15)</f>
        <v>7881120</v>
      </c>
    </row>
    <row r="17" spans="1:15" x14ac:dyDescent="0.3">
      <c r="B17" s="10"/>
      <c r="C17" s="11"/>
      <c r="D17" s="11"/>
      <c r="E17" s="11"/>
      <c r="F17" s="12"/>
      <c r="G17" s="12"/>
      <c r="H17" s="12"/>
      <c r="I17" s="12"/>
      <c r="J17" s="11"/>
      <c r="K17" s="16"/>
      <c r="L17" s="17"/>
      <c r="M17" s="12"/>
      <c r="N17" s="27"/>
      <c r="O17" s="27"/>
    </row>
    <row r="18" spans="1:15" x14ac:dyDescent="0.3">
      <c r="B18" s="71" t="s">
        <v>17</v>
      </c>
      <c r="C18" s="71"/>
      <c r="D18" s="11"/>
      <c r="E18" s="11"/>
      <c r="F18" s="12"/>
      <c r="G18" s="12"/>
      <c r="H18" s="12"/>
      <c r="I18" s="12"/>
      <c r="J18" s="11"/>
      <c r="K18" s="16"/>
      <c r="L18" s="17"/>
      <c r="M18" s="12"/>
      <c r="N18" s="27"/>
      <c r="O18" s="27"/>
    </row>
    <row r="19" spans="1:15" x14ac:dyDescent="0.3">
      <c r="B19" s="23" t="s">
        <v>16</v>
      </c>
      <c r="C19" s="59">
        <v>0</v>
      </c>
      <c r="D19" s="11"/>
      <c r="E19" s="11"/>
      <c r="F19" s="12"/>
      <c r="G19" s="12"/>
      <c r="H19" s="12"/>
      <c r="I19" s="12"/>
      <c r="J19" s="11"/>
      <c r="K19" s="16"/>
      <c r="L19" s="17"/>
      <c r="M19" s="12"/>
      <c r="N19" s="27"/>
      <c r="O19" s="27"/>
    </row>
    <row r="20" spans="1:15" x14ac:dyDescent="0.3">
      <c r="B20" s="24" t="s">
        <v>5</v>
      </c>
      <c r="C20" s="52">
        <v>0</v>
      </c>
      <c r="D20" s="11"/>
      <c r="E20" s="11"/>
      <c r="F20" s="12"/>
      <c r="G20" s="12"/>
      <c r="H20" s="12"/>
      <c r="I20" s="12"/>
      <c r="J20" s="11"/>
      <c r="K20" s="16"/>
      <c r="L20" s="17"/>
      <c r="M20" s="12"/>
      <c r="N20" s="27"/>
      <c r="O20" s="27"/>
    </row>
    <row r="21" spans="1:15" x14ac:dyDescent="0.3">
      <c r="B21" s="24" t="s">
        <v>6</v>
      </c>
      <c r="C21" s="57">
        <f>ROUND((C19*C20),0)</f>
        <v>0</v>
      </c>
      <c r="D21" s="11"/>
      <c r="E21" s="11"/>
      <c r="F21" s="12"/>
      <c r="G21" s="12"/>
      <c r="H21" s="12"/>
      <c r="I21" s="12"/>
      <c r="J21" s="11"/>
      <c r="K21" s="16"/>
      <c r="L21" s="17"/>
      <c r="M21" s="12"/>
      <c r="N21" s="27"/>
      <c r="O21" s="27"/>
    </row>
    <row r="22" spans="1:15" x14ac:dyDescent="0.3">
      <c r="B22" s="10"/>
      <c r="C22" s="11"/>
      <c r="D22" s="11"/>
      <c r="E22" s="11"/>
      <c r="F22" s="12"/>
      <c r="G22" s="12"/>
      <c r="H22" s="12">
        <v>437.84</v>
      </c>
      <c r="I22" s="12">
        <f>H22*10.764</f>
        <v>4712.9097599999996</v>
      </c>
      <c r="J22" s="11"/>
      <c r="K22" s="16"/>
      <c r="L22" s="17"/>
      <c r="M22" s="12"/>
      <c r="N22" s="27"/>
      <c r="O22" s="27"/>
    </row>
    <row r="23" spans="1:15" ht="22.5" customHeight="1" x14ac:dyDescent="0.3">
      <c r="B23" s="72" t="s">
        <v>14</v>
      </c>
      <c r="C23" s="73"/>
      <c r="D23" s="11"/>
      <c r="E23" s="11"/>
      <c r="F23" s="12"/>
      <c r="G23" s="12"/>
      <c r="H23" s="12"/>
      <c r="I23" s="12"/>
      <c r="J23" s="11"/>
      <c r="K23" s="12"/>
      <c r="L23" s="11"/>
      <c r="M23" s="12"/>
      <c r="N23" s="12"/>
      <c r="O23" s="12"/>
    </row>
    <row r="24" spans="1:15" x14ac:dyDescent="0.3">
      <c r="B24" s="23" t="s">
        <v>10</v>
      </c>
      <c r="C24" s="59">
        <f>C2-C8</f>
        <v>1837.16</v>
      </c>
      <c r="E24" s="28"/>
      <c r="F24" s="28"/>
      <c r="G24" s="29"/>
      <c r="H24" s="14"/>
      <c r="I24" s="14"/>
      <c r="L24" s="21"/>
    </row>
    <row r="25" spans="1:15" x14ac:dyDescent="0.3">
      <c r="B25" s="24" t="s">
        <v>5</v>
      </c>
      <c r="C25" s="52">
        <v>0</v>
      </c>
      <c r="D25" s="30"/>
      <c r="E25" s="22"/>
      <c r="F25" s="22"/>
      <c r="G25" s="16"/>
      <c r="H25" s="14"/>
      <c r="I25" s="14"/>
      <c r="L25" s="21"/>
    </row>
    <row r="26" spans="1:15" x14ac:dyDescent="0.3">
      <c r="B26" s="24" t="s">
        <v>6</v>
      </c>
      <c r="C26" s="57">
        <v>1800000</v>
      </c>
      <c r="D26" s="9"/>
      <c r="E26" s="9"/>
      <c r="F26" s="21"/>
      <c r="H26" s="14"/>
      <c r="I26" s="14"/>
      <c r="L26" s="21"/>
    </row>
    <row r="27" spans="1:15" x14ac:dyDescent="0.3">
      <c r="B27" s="40"/>
      <c r="C27" s="19"/>
      <c r="D27" s="9"/>
      <c r="E27" s="9"/>
      <c r="F27" s="21"/>
      <c r="H27" s="14"/>
      <c r="I27" s="14"/>
      <c r="L27" s="21"/>
    </row>
    <row r="28" spans="1:15" x14ac:dyDescent="0.3">
      <c r="C28" s="9" t="s">
        <v>19</v>
      </c>
      <c r="D28" s="9"/>
      <c r="E28" s="9"/>
      <c r="F28" s="21"/>
      <c r="H28" s="14"/>
      <c r="I28" s="14"/>
      <c r="L28" s="21"/>
    </row>
    <row r="29" spans="1:15" x14ac:dyDescent="0.3">
      <c r="B29" s="2" t="s">
        <v>12</v>
      </c>
      <c r="C29" s="16">
        <f>C4</f>
        <v>36400000</v>
      </c>
      <c r="D29" s="19"/>
      <c r="E29" s="19"/>
      <c r="F29" s="19"/>
      <c r="G29" s="19"/>
      <c r="H29" s="20"/>
      <c r="I29" s="67">
        <v>11</v>
      </c>
      <c r="L29" s="18"/>
    </row>
    <row r="30" spans="1:15" x14ac:dyDescent="0.3">
      <c r="B30" s="2" t="s">
        <v>13</v>
      </c>
      <c r="C30" s="16">
        <f>N16</f>
        <v>3767175</v>
      </c>
      <c r="D30" s="19"/>
      <c r="E30" s="19"/>
      <c r="F30" s="19"/>
      <c r="G30" s="19"/>
      <c r="H30" s="20"/>
      <c r="I30" s="20"/>
      <c r="L30" s="20"/>
    </row>
    <row r="31" spans="1:15" x14ac:dyDescent="0.3">
      <c r="B31" s="2" t="s">
        <v>18</v>
      </c>
      <c r="C31" s="16">
        <f>C21</f>
        <v>0</v>
      </c>
      <c r="D31" s="19"/>
      <c r="E31" s="19"/>
      <c r="F31" s="19"/>
      <c r="G31" s="19"/>
      <c r="H31" s="20"/>
      <c r="I31" s="20"/>
      <c r="L31" s="20"/>
    </row>
    <row r="32" spans="1:15" x14ac:dyDescent="0.3">
      <c r="A32" s="1"/>
      <c r="B32" s="2" t="s">
        <v>11</v>
      </c>
      <c r="C32" s="16">
        <f>C26</f>
        <v>1800000</v>
      </c>
      <c r="D32" s="19"/>
      <c r="E32" s="19"/>
      <c r="F32" s="19"/>
      <c r="G32" s="19"/>
      <c r="H32" s="20"/>
      <c r="I32" s="20"/>
      <c r="L32" s="20"/>
    </row>
    <row r="33" spans="1:15" x14ac:dyDescent="0.3">
      <c r="A33" s="1"/>
      <c r="B33" s="13" t="s">
        <v>7</v>
      </c>
      <c r="C33" s="69">
        <f>C29+C30+C31+C32</f>
        <v>41967175</v>
      </c>
      <c r="D33" s="18"/>
      <c r="F33" s="18"/>
    </row>
    <row r="34" spans="1:15" x14ac:dyDescent="0.3">
      <c r="A34" s="1"/>
      <c r="B34" s="13" t="s">
        <v>8</v>
      </c>
      <c r="C34" s="69">
        <f>MROUND(C33*90%,1)</f>
        <v>37770458</v>
      </c>
      <c r="D34" s="20"/>
      <c r="F34" s="18"/>
      <c r="H34" s="33"/>
      <c r="I34" s="33"/>
    </row>
    <row r="35" spans="1:15" x14ac:dyDescent="0.3">
      <c r="A35" s="1"/>
      <c r="B35" s="13" t="s">
        <v>9</v>
      </c>
      <c r="C35" s="69">
        <f>MROUND(C33*80%,1)</f>
        <v>33573740</v>
      </c>
      <c r="D35" s="20"/>
      <c r="F35" s="18"/>
      <c r="H35" s="33"/>
      <c r="I35" s="33"/>
    </row>
    <row r="36" spans="1:15" s="11" customFormat="1" x14ac:dyDescent="0.3">
      <c r="B36" s="60" t="s">
        <v>43</v>
      </c>
      <c r="C36" s="70">
        <f>MROUND(C30*0.85,1)</f>
        <v>3202099</v>
      </c>
      <c r="D36" s="10"/>
      <c r="F36" s="12"/>
      <c r="G36" s="12"/>
      <c r="H36" s="12"/>
      <c r="I36" s="12"/>
      <c r="K36" s="12">
        <v>473482.201</v>
      </c>
      <c r="L36" s="11">
        <v>1150000000</v>
      </c>
      <c r="M36" s="12">
        <f>L36/K36</f>
        <v>2428.8135806819905</v>
      </c>
      <c r="N36" s="12"/>
      <c r="O36" s="34"/>
    </row>
    <row r="37" spans="1:15" x14ac:dyDescent="0.3">
      <c r="A37" s="1"/>
      <c r="L37" s="35"/>
      <c r="O37" s="34"/>
    </row>
    <row r="38" spans="1:15" x14ac:dyDescent="0.3">
      <c r="A38" s="1"/>
      <c r="L38" s="35"/>
      <c r="O38" s="34"/>
    </row>
    <row r="39" spans="1:15" x14ac:dyDescent="0.3">
      <c r="A39" s="1"/>
      <c r="H39" s="33"/>
      <c r="I39" s="33"/>
      <c r="L39" s="35"/>
      <c r="O39" s="34"/>
    </row>
    <row r="40" spans="1:15" x14ac:dyDescent="0.3">
      <c r="A40" s="1"/>
      <c r="L40" s="35"/>
      <c r="O40" s="34"/>
    </row>
    <row r="41" spans="1:15" x14ac:dyDescent="0.3">
      <c r="A41" s="1"/>
      <c r="L41" s="35"/>
      <c r="O41" s="34"/>
    </row>
    <row r="42" spans="1:15" x14ac:dyDescent="0.3">
      <c r="A42" s="1"/>
      <c r="L42" s="35"/>
      <c r="O42" s="34"/>
    </row>
    <row r="43" spans="1:15" x14ac:dyDescent="0.3">
      <c r="A43" s="1"/>
      <c r="L43" s="35"/>
      <c r="O43" s="34"/>
    </row>
    <row r="44" spans="1:15" x14ac:dyDescent="0.3">
      <c r="A44" s="1"/>
    </row>
    <row r="45" spans="1:15" x14ac:dyDescent="0.3">
      <c r="A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  <c r="F55" s="36"/>
      <c r="G55" s="36"/>
      <c r="H55" s="36"/>
      <c r="I55" s="36"/>
      <c r="J55" s="13"/>
    </row>
    <row r="56" spans="1:10" x14ac:dyDescent="0.3">
      <c r="A56" s="1"/>
      <c r="B56" s="1"/>
      <c r="F56" s="34"/>
      <c r="G56" s="1"/>
      <c r="H56" s="34"/>
      <c r="I56" s="34"/>
    </row>
    <row r="57" spans="1:10" x14ac:dyDescent="0.3">
      <c r="A57" s="1"/>
      <c r="B57" s="1"/>
      <c r="F57" s="34"/>
      <c r="G57" s="34"/>
      <c r="H57" s="37"/>
      <c r="I57" s="37"/>
    </row>
    <row r="58" spans="1:10" x14ac:dyDescent="0.3">
      <c r="A58" s="1"/>
      <c r="B58" s="1"/>
      <c r="F58" s="34"/>
      <c r="G58" s="34"/>
      <c r="H58" s="34"/>
      <c r="I58" s="34"/>
    </row>
    <row r="59" spans="1:10" x14ac:dyDescent="0.3">
      <c r="A59" s="1"/>
      <c r="B59" s="1"/>
      <c r="F59" s="34"/>
      <c r="G59" s="38"/>
      <c r="H59" s="34"/>
      <c r="I59" s="34"/>
    </row>
    <row r="60" spans="1:10" x14ac:dyDescent="0.3">
      <c r="A60" s="1"/>
      <c r="B60" s="1"/>
      <c r="F60" s="34"/>
      <c r="G60" s="34"/>
      <c r="H60" s="34"/>
      <c r="I60" s="34"/>
    </row>
    <row r="61" spans="1:10" x14ac:dyDescent="0.3">
      <c r="A61" s="1"/>
      <c r="B61" s="1"/>
      <c r="F61" s="34"/>
      <c r="G61" s="34"/>
      <c r="H61" s="34"/>
      <c r="I61" s="34"/>
    </row>
    <row r="62" spans="1:10" x14ac:dyDescent="0.3">
      <c r="A62" s="1"/>
      <c r="B62" s="1"/>
      <c r="F62" s="34"/>
      <c r="G62" s="34"/>
      <c r="H62" s="34"/>
      <c r="I62" s="34"/>
    </row>
    <row r="63" spans="1:10" x14ac:dyDescent="0.3">
      <c r="A63" s="1"/>
      <c r="B63" s="1"/>
      <c r="F63" s="34"/>
      <c r="G63" s="34"/>
      <c r="H63" s="34"/>
      <c r="I63" s="34"/>
    </row>
    <row r="64" spans="1:10" x14ac:dyDescent="0.3">
      <c r="A64" s="1"/>
      <c r="B64" s="1"/>
      <c r="F64" s="34"/>
      <c r="G64" s="34"/>
      <c r="H64" s="34"/>
      <c r="I64" s="34"/>
    </row>
    <row r="65" spans="1:9" x14ac:dyDescent="0.3">
      <c r="A65" s="1"/>
      <c r="B65" s="1"/>
      <c r="F65" s="34"/>
      <c r="G65" s="34"/>
      <c r="H65" s="34"/>
      <c r="I65" s="34"/>
    </row>
    <row r="66" spans="1:9" x14ac:dyDescent="0.3">
      <c r="A66" s="1"/>
      <c r="B66" s="1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  <c r="F71" s="39"/>
    </row>
    <row r="72" spans="1:9" x14ac:dyDescent="0.3">
      <c r="A72" s="1"/>
      <c r="B72" s="1"/>
      <c r="F72" s="39"/>
    </row>
    <row r="73" spans="1:9" x14ac:dyDescent="0.3">
      <c r="A73" s="1"/>
      <c r="B73" s="1"/>
      <c r="F73" s="39"/>
    </row>
    <row r="74" spans="1:9" x14ac:dyDescent="0.3">
      <c r="A74" s="1"/>
      <c r="B74" s="1"/>
      <c r="F74" s="39"/>
    </row>
    <row r="75" spans="1:9" x14ac:dyDescent="0.3">
      <c r="A75" s="1"/>
      <c r="B75" s="1"/>
      <c r="F75" s="39"/>
    </row>
    <row r="76" spans="1:9" x14ac:dyDescent="0.3">
      <c r="A76" s="1"/>
      <c r="B76" s="1"/>
      <c r="F76" s="39"/>
    </row>
    <row r="77" spans="1:9" x14ac:dyDescent="0.3">
      <c r="A77" s="1"/>
      <c r="B77" s="1"/>
      <c r="F77" s="39"/>
    </row>
    <row r="78" spans="1:9" x14ac:dyDescent="0.3">
      <c r="A78" s="1"/>
      <c r="B78" s="1"/>
      <c r="F78" s="39"/>
    </row>
    <row r="79" spans="1:9" x14ac:dyDescent="0.3">
      <c r="A79" s="1"/>
      <c r="B79" s="1"/>
      <c r="F79" s="39"/>
    </row>
    <row r="80" spans="1:9" x14ac:dyDescent="0.3">
      <c r="A80" s="1"/>
      <c r="B80" s="1"/>
      <c r="F80" s="39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</sheetData>
  <mergeCells count="2">
    <mergeCell ref="B18:C18"/>
    <mergeCell ref="B23:C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tabSelected="1" topLeftCell="A19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13E91-FA47-40AE-992D-8147E80432BA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88B1-58B1-4830-8B3F-0FAA07008D7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2024</vt:lpstr>
      <vt:lpstr>Sheet2</vt:lpstr>
      <vt:lpstr>Sheet1</vt:lpstr>
      <vt:lpstr>Sheet3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2024-06-14T11:26:39Z</dcterms:modified>
</cp:coreProperties>
</file>