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 activeTab="1"/>
  </bookViews>
  <sheets>
    <sheet name="Raheja" sheetId="1" r:id="rId1"/>
    <sheet name="Khar West" sheetId="5" r:id="rId2"/>
  </sheets>
  <calcPr calcId="162913"/>
</workbook>
</file>

<file path=xl/calcChain.xml><?xml version="1.0" encoding="utf-8"?>
<calcChain xmlns="http://schemas.openxmlformats.org/spreadsheetml/2006/main">
  <c r="O18" i="5" l="1"/>
  <c r="C22" i="5"/>
  <c r="C21" i="5"/>
  <c r="C20" i="5"/>
  <c r="C23" i="5"/>
  <c r="C18" i="5"/>
  <c r="C15" i="5"/>
  <c r="C8" i="5"/>
  <c r="F9" i="5"/>
  <c r="M39" i="5" l="1"/>
  <c r="L39" i="5"/>
  <c r="L29" i="5"/>
  <c r="L30" i="5"/>
  <c r="L31" i="5"/>
  <c r="L32" i="5"/>
  <c r="L33" i="5"/>
  <c r="L34" i="5"/>
  <c r="L35" i="5"/>
  <c r="L36" i="5"/>
  <c r="L37" i="5"/>
  <c r="L38" i="5"/>
  <c r="L28" i="5"/>
  <c r="B23" i="5"/>
  <c r="I12" i="5"/>
  <c r="N18" i="5"/>
  <c r="B20" i="5"/>
  <c r="B18" i="5"/>
  <c r="B15" i="5"/>
  <c r="L16" i="5"/>
  <c r="L22" i="5"/>
  <c r="K22" i="5"/>
  <c r="K20" i="5"/>
  <c r="K19" i="5"/>
  <c r="D6" i="5"/>
  <c r="B22" i="5"/>
  <c r="B21" i="5"/>
  <c r="B13" i="5"/>
  <c r="B12" i="5"/>
  <c r="B8" i="5"/>
  <c r="B7" i="5"/>
  <c r="B6" i="5"/>
  <c r="I9" i="5"/>
  <c r="C11" i="5" l="1"/>
  <c r="C12" i="5" s="1"/>
  <c r="C13" i="5" s="1"/>
  <c r="C7" i="5"/>
  <c r="C6" i="5"/>
  <c r="K10" i="5"/>
  <c r="K8" i="5"/>
  <c r="B11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H6" i="1" l="1"/>
  <c r="H7" i="1" s="1"/>
  <c r="J41" i="1" l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<sst xmlns="http://schemas.openxmlformats.org/spreadsheetml/2006/main" count="78" uniqueCount="53">
  <si>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</si>
  <si>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</si>
  <si>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</si>
  <si>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</si>
  <si>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</si>
  <si>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</si>
  <si>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</si>
  <si>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</si>
  <si>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</si>
  <si>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</si>
  <si>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</si>
  <si>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</si>
  <si>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</si>
  <si>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</si>
  <si>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</si>
  <si>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</si>
  <si>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</si>
  <si>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</si>
  <si>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</si>
  <si>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</si>
  <si>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</si>
  <si>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</si>
  <si>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</si>
  <si>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</si>
  <si>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</si>
  <si>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</si>
  <si>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</si>
  <si>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</si>
  <si>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</si>
  <si>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</si>
  <si>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</si>
  <si>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</si>
  <si>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</si>
  <si>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</si>
  <si>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</si>
  <si>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</si>
  <si>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</si>
  <si>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</si>
  <si>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</si>
  <si>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</si>
  <si>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</si>
  <si>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</si>
  <si>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</si>
  <si>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</si>
  <si>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</si>
  <si>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</si>
  <si>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</si>
  <si>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</si>
  <si>
    <t>Fair Market Value</t>
  </si>
  <si>
    <t>FLAT NO. 102</t>
  </si>
  <si>
    <t>FLAT NO. 101</t>
  </si>
  <si>
    <t>RR</t>
  </si>
  <si>
    <t>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</si>
</sst>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10" fontId="0" fillId="0" borderId="0" xfId="0" applyNumberFormat="1"/>
    <xf numFmtId="0" fontId="0" fillId="4" borderId="0" xfId="0" applyFill="1"/>
    <xf numFmtId="0" fontId="0" fillId="4" borderId="1" xfId="0" applyFill="1" applyBorder="1"/>
    <xf numFmtId="43" fontId="0" fillId="4" borderId="1" xfId="0" applyNumberFormat="1" applyFill="1" applyBorder="1"/>
    <xf numFmtId="10" fontId="0" fillId="4" borderId="1" xfId="0" applyNumberFormat="1" applyFill="1" applyBorder="1"/>
    <xf numFmtId="43" fontId="0" fillId="4" borderId="0" xfId="0" applyNumberFormat="1" applyFill="1"/>
    <xf numFmtId="166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9"/>
  <sheetViews>
    <sheetView tabSelected="1" workbookViewId="0">
      <selection activeCell="I27" sqref="I27"/>
    </sheetView>
  </sheetViews>
  <sheetFormatPr defaultRowHeight="15" x14ac:dyDescent="0.25"/>
  <cols>
    <col min="1" max="1" width="28.42578125" bestFit="1" customWidth="1"/>
    <col min="2" max="2" width="14.28515625" style="47" bestFit="1" customWidth="1"/>
    <col min="3" max="3" width="12.5703125" bestFit="1" customWidth="1"/>
    <col min="6" max="6" width="12.42578125" bestFit="1" customWidth="1"/>
    <col min="9" max="9" width="12.42578125" bestFit="1" customWidth="1"/>
    <col min="11" max="11" width="11.5703125" bestFit="1" customWidth="1"/>
    <col min="12" max="12" width="10" bestFit="1" customWidth="1"/>
    <col min="14" max="15" width="12.5703125" bestFit="1" customWidth="1"/>
  </cols>
  <sheetData>
    <row r="2" spans="1:15" x14ac:dyDescent="0.25">
      <c r="A2" s="17"/>
      <c r="B2" s="47" t="s">
        <v>50</v>
      </c>
      <c r="C2" t="s">
        <v>49</v>
      </c>
    </row>
    <row r="3" spans="1:15" x14ac:dyDescent="0.25">
      <c r="A3" s="17" t="s">
        <v>34</v>
      </c>
      <c r="B3" s="48"/>
    </row>
    <row r="4" spans="1:15" x14ac:dyDescent="0.25">
      <c r="A4" s="17" t="s">
        <v>20</v>
      </c>
      <c r="B4" s="48">
        <v>2024</v>
      </c>
      <c r="C4">
        <v>2024</v>
      </c>
    </row>
    <row r="5" spans="1:15" x14ac:dyDescent="0.25">
      <c r="A5" s="17" t="s">
        <v>21</v>
      </c>
      <c r="B5" s="48">
        <v>2005</v>
      </c>
      <c r="C5">
        <v>2005</v>
      </c>
    </row>
    <row r="6" spans="1:15" x14ac:dyDescent="0.25">
      <c r="A6" s="17" t="s">
        <v>22</v>
      </c>
      <c r="B6" s="48">
        <f>B4-B5</f>
        <v>19</v>
      </c>
      <c r="C6">
        <f>C4-C5</f>
        <v>19</v>
      </c>
      <c r="D6">
        <f>100-C6</f>
        <v>81</v>
      </c>
      <c r="F6" t="s">
        <v>49</v>
      </c>
      <c r="I6" t="s">
        <v>50</v>
      </c>
    </row>
    <row r="7" spans="1:15" x14ac:dyDescent="0.25">
      <c r="A7" s="17"/>
      <c r="B7" s="48">
        <f>60-B6</f>
        <v>41</v>
      </c>
      <c r="C7">
        <f>60-C6</f>
        <v>41</v>
      </c>
    </row>
    <row r="8" spans="1:15" x14ac:dyDescent="0.25">
      <c r="A8" s="17" t="s">
        <v>23</v>
      </c>
      <c r="B8" s="49">
        <f>444*2800</f>
        <v>1243200</v>
      </c>
      <c r="C8" s="5">
        <f>450*2800</f>
        <v>1260000</v>
      </c>
      <c r="E8" t="s">
        <v>35</v>
      </c>
      <c r="F8">
        <v>375</v>
      </c>
      <c r="H8" t="s">
        <v>35</v>
      </c>
      <c r="I8">
        <v>370</v>
      </c>
      <c r="K8">
        <f>375+370</f>
        <v>745</v>
      </c>
    </row>
    <row r="9" spans="1:15" x14ac:dyDescent="0.25">
      <c r="A9" s="17" t="s">
        <v>24</v>
      </c>
      <c r="B9" s="48"/>
      <c r="E9" t="s">
        <v>47</v>
      </c>
      <c r="F9">
        <f>F8*1.2</f>
        <v>450</v>
      </c>
      <c r="H9" t="s">
        <v>47</v>
      </c>
      <c r="I9">
        <f>I8*1.2</f>
        <v>444</v>
      </c>
      <c r="K9">
        <v>30000</v>
      </c>
    </row>
    <row r="10" spans="1:15" x14ac:dyDescent="0.25">
      <c r="A10" s="17"/>
      <c r="B10" s="48"/>
      <c r="K10">
        <f>K8*K9</f>
        <v>22350000</v>
      </c>
    </row>
    <row r="11" spans="1:15" x14ac:dyDescent="0.25">
      <c r="A11" s="17" t="s">
        <v>25</v>
      </c>
      <c r="B11" s="48">
        <f>100-10</f>
        <v>90</v>
      </c>
      <c r="C11">
        <f>100-10</f>
        <v>90</v>
      </c>
      <c r="I11">
        <v>41.26</v>
      </c>
    </row>
    <row r="12" spans="1:15" x14ac:dyDescent="0.25">
      <c r="A12" s="17" t="s">
        <v>26</v>
      </c>
      <c r="B12" s="48">
        <f>B11*B6/60</f>
        <v>28.5</v>
      </c>
      <c r="C12">
        <f>C11*C6/60</f>
        <v>28.5</v>
      </c>
      <c r="E12" t="s">
        <v>35</v>
      </c>
      <c r="I12">
        <f>I11*10.764</f>
        <v>444.12263999999993</v>
      </c>
    </row>
    <row r="13" spans="1:15" x14ac:dyDescent="0.25">
      <c r="A13" s="17"/>
      <c r="B13" s="50">
        <f>B12%</f>
        <v>0.28499999999999998</v>
      </c>
      <c r="C13" s="46">
        <f>C12%</f>
        <v>0.28499999999999998</v>
      </c>
    </row>
    <row r="14" spans="1:15" x14ac:dyDescent="0.25">
      <c r="A14" s="17"/>
      <c r="B14" s="48"/>
    </row>
    <row r="15" spans="1:15" x14ac:dyDescent="0.25">
      <c r="A15" s="17" t="s">
        <v>27</v>
      </c>
      <c r="B15" s="49">
        <f>ROUND((B8*B13),0)</f>
        <v>354312</v>
      </c>
      <c r="C15" s="5">
        <f>ROUND((C8*C13),0)</f>
        <v>359100</v>
      </c>
      <c r="O15" s="1"/>
    </row>
    <row r="16" spans="1:15" x14ac:dyDescent="0.25">
      <c r="A16" s="17" t="s">
        <v>15</v>
      </c>
      <c r="B16" s="49">
        <v>370</v>
      </c>
      <c r="C16" s="5">
        <v>375</v>
      </c>
      <c r="J16" t="s">
        <v>51</v>
      </c>
      <c r="K16" s="1">
        <v>132680</v>
      </c>
      <c r="L16" s="52">
        <f>K16/10.764</f>
        <v>12326.27276105537</v>
      </c>
      <c r="N16" s="1">
        <v>444</v>
      </c>
      <c r="O16" s="1">
        <v>450</v>
      </c>
    </row>
    <row r="17" spans="1:15" x14ac:dyDescent="0.25">
      <c r="A17" s="17" t="s">
        <v>42</v>
      </c>
      <c r="B17" s="48">
        <v>26000</v>
      </c>
      <c r="C17">
        <v>26000</v>
      </c>
      <c r="J17" t="s">
        <v>52</v>
      </c>
      <c r="K17" s="1">
        <v>64240</v>
      </c>
      <c r="L17" s="52"/>
      <c r="N17" s="1">
        <v>11118</v>
      </c>
      <c r="O17" s="1">
        <v>11118</v>
      </c>
    </row>
    <row r="18" spans="1:15" x14ac:dyDescent="0.25">
      <c r="A18" s="17" t="s">
        <v>28</v>
      </c>
      <c r="B18" s="49">
        <f>B17*B16</f>
        <v>9620000</v>
      </c>
      <c r="C18" s="5">
        <f>C17*C16</f>
        <v>9750000</v>
      </c>
      <c r="K18" s="1"/>
      <c r="L18" s="52"/>
      <c r="N18" s="1">
        <f>N17*N16</f>
        <v>4936392</v>
      </c>
      <c r="O18" s="1">
        <f>O17*O16</f>
        <v>5003100</v>
      </c>
    </row>
    <row r="19" spans="1:15" x14ac:dyDescent="0.25">
      <c r="A19" s="17" t="s">
        <v>29</v>
      </c>
      <c r="B19" s="48"/>
      <c r="K19" s="1">
        <f>K16-K17</f>
        <v>68440</v>
      </c>
      <c r="L19" s="52"/>
      <c r="O19" s="1"/>
    </row>
    <row r="20" spans="1:15" x14ac:dyDescent="0.25">
      <c r="A20" s="43" t="s">
        <v>48</v>
      </c>
      <c r="B20" s="49">
        <f>B18-B15</f>
        <v>9265688</v>
      </c>
      <c r="C20" s="5">
        <f>C18-C15</f>
        <v>9390900</v>
      </c>
      <c r="K20" s="1">
        <f>K19*81%</f>
        <v>55436.4</v>
      </c>
      <c r="L20" s="52"/>
    </row>
    <row r="21" spans="1:15" x14ac:dyDescent="0.25">
      <c r="A21" s="43" t="s">
        <v>31</v>
      </c>
      <c r="B21" s="49">
        <f>ROUND((B20*90%),0)</f>
        <v>8339119</v>
      </c>
      <c r="C21" s="5">
        <f>ROUND((C20*90%),0)</f>
        <v>8451810</v>
      </c>
      <c r="K21" s="1"/>
      <c r="L21" s="52"/>
    </row>
    <row r="22" spans="1:15" x14ac:dyDescent="0.25">
      <c r="A22" s="43" t="s">
        <v>32</v>
      </c>
      <c r="B22" s="49">
        <f>ROUND((B20*80%),0)</f>
        <v>7412550</v>
      </c>
      <c r="C22" s="5">
        <f>ROUND((C20*80%),0)</f>
        <v>7512720</v>
      </c>
      <c r="K22" s="52">
        <f>K20+K17</f>
        <v>119676.4</v>
      </c>
      <c r="L22" s="52">
        <f>K22/10.764</f>
        <v>11118.208844295801</v>
      </c>
    </row>
    <row r="23" spans="1:15" x14ac:dyDescent="0.25">
      <c r="A23" s="43" t="s">
        <v>33</v>
      </c>
      <c r="B23" s="49">
        <f>MROUND((B20*0.025/12),500)</f>
        <v>19500</v>
      </c>
      <c r="C23" s="5">
        <f>MROUND((C20*0.025/12),500)</f>
        <v>19500</v>
      </c>
    </row>
    <row r="25" spans="1:15" x14ac:dyDescent="0.25">
      <c r="B25" s="51"/>
      <c r="C25" s="5"/>
    </row>
    <row r="28" spans="1:15" x14ac:dyDescent="0.25">
      <c r="J28">
        <v>4.21</v>
      </c>
      <c r="K28">
        <v>4.75</v>
      </c>
      <c r="L28">
        <f>K28*J28</f>
        <v>19.997499999999999</v>
      </c>
    </row>
    <row r="29" spans="1:15" x14ac:dyDescent="0.25">
      <c r="J29">
        <v>4.1500000000000004</v>
      </c>
      <c r="K29">
        <v>3.14</v>
      </c>
      <c r="L29">
        <f t="shared" ref="L29:L38" si="0">K29*J29</f>
        <v>13.031000000000002</v>
      </c>
    </row>
    <row r="30" spans="1:15" x14ac:dyDescent="0.25">
      <c r="J30">
        <v>2.2000000000000002</v>
      </c>
      <c r="K30">
        <v>1.34</v>
      </c>
      <c r="L30">
        <f t="shared" si="0"/>
        <v>2.9480000000000004</v>
      </c>
    </row>
    <row r="31" spans="1:15" x14ac:dyDescent="0.25">
      <c r="J31">
        <v>1.46</v>
      </c>
      <c r="K31">
        <v>1.1000000000000001</v>
      </c>
      <c r="L31">
        <f t="shared" si="0"/>
        <v>1.6060000000000001</v>
      </c>
    </row>
    <row r="32" spans="1:15" x14ac:dyDescent="0.25">
      <c r="J32">
        <v>2.2400000000000002</v>
      </c>
      <c r="K32">
        <v>3.1</v>
      </c>
      <c r="L32">
        <f t="shared" si="0"/>
        <v>6.9440000000000008</v>
      </c>
    </row>
    <row r="33" spans="10:14" x14ac:dyDescent="0.25">
      <c r="J33">
        <v>2.5</v>
      </c>
      <c r="K33">
        <v>3.57</v>
      </c>
      <c r="L33">
        <f t="shared" si="0"/>
        <v>8.9249999999999989</v>
      </c>
    </row>
    <row r="34" spans="10:14" x14ac:dyDescent="0.25">
      <c r="J34">
        <v>3.15</v>
      </c>
      <c r="K34">
        <v>4.8499999999999996</v>
      </c>
      <c r="L34">
        <f t="shared" si="0"/>
        <v>15.277499999999998</v>
      </c>
    </row>
    <row r="35" spans="10:14" x14ac:dyDescent="0.25">
      <c r="J35">
        <v>0.97</v>
      </c>
      <c r="K35">
        <v>1.03</v>
      </c>
      <c r="L35">
        <f t="shared" si="0"/>
        <v>0.99909999999999999</v>
      </c>
    </row>
    <row r="36" spans="10:14" x14ac:dyDescent="0.25">
      <c r="J36">
        <v>1.34</v>
      </c>
      <c r="K36">
        <v>2.25</v>
      </c>
      <c r="L36">
        <f t="shared" si="0"/>
        <v>3.0150000000000001</v>
      </c>
    </row>
    <row r="37" spans="10:14" x14ac:dyDescent="0.25">
      <c r="J37">
        <v>1.96</v>
      </c>
      <c r="K37">
        <v>0.89</v>
      </c>
      <c r="L37">
        <f t="shared" si="0"/>
        <v>1.7444</v>
      </c>
    </row>
    <row r="38" spans="10:14" x14ac:dyDescent="0.25">
      <c r="J38">
        <v>0.66</v>
      </c>
      <c r="K38">
        <v>0.67</v>
      </c>
      <c r="L38">
        <f t="shared" si="0"/>
        <v>0.44220000000000004</v>
      </c>
    </row>
    <row r="39" spans="10:14" x14ac:dyDescent="0.25">
      <c r="L39">
        <f>SUM(L28:L38)</f>
        <v>74.929699999999997</v>
      </c>
      <c r="M39">
        <f>L39*10.764</f>
        <v>806.54329079999991</v>
      </c>
      <c r="N39">
        <v>807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2024-06-16T19:01:43Z</dcterms:modified>
</cp:coreProperties>
</file>