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HLST Belapur Branch\Vedic Garden - New Panvel\"/>
    </mc:Choice>
  </mc:AlternateContent>
  <xr:revisionPtr revIDLastSave="0" documentId="13_ncr:1_{FD6A57F5-CBBA-4654-95A6-7547F5D26F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edic Garden" sheetId="87" r:id="rId1"/>
    <sheet name="Total" sheetId="79" r:id="rId2"/>
    <sheet name="RERA" sheetId="80" r:id="rId3"/>
    <sheet name="Typical Floor" sheetId="85" r:id="rId4"/>
    <sheet name="IGR" sheetId="94" r:id="rId5"/>
    <sheet name="Rates" sheetId="93" r:id="rId6"/>
    <sheet name="RR" sheetId="95" r:id="rId7"/>
  </sheets>
  <definedNames>
    <definedName name="_xlnm._FilterDatabase" localSheetId="0" hidden="1">'Vedic Garden'!$D$2:$D$31</definedName>
  </definedNames>
  <calcPr calcId="191029"/>
</workbook>
</file>

<file path=xl/calcChain.xml><?xml version="1.0" encoding="utf-8"?>
<calcChain xmlns="http://schemas.openxmlformats.org/spreadsheetml/2006/main">
  <c r="K3" i="87" l="1"/>
  <c r="K4" i="87"/>
  <c r="K5" i="87"/>
  <c r="K6" i="87"/>
  <c r="K7" i="87"/>
  <c r="K8" i="87"/>
  <c r="K9" i="87"/>
  <c r="K10" i="87"/>
  <c r="K11" i="87"/>
  <c r="K12" i="87"/>
  <c r="K13" i="87"/>
  <c r="K14" i="87"/>
  <c r="K15" i="87"/>
  <c r="K16" i="87"/>
  <c r="K17" i="87"/>
  <c r="K18" i="87"/>
  <c r="K19" i="87"/>
  <c r="K20" i="87"/>
  <c r="K21" i="87"/>
  <c r="K22" i="87"/>
  <c r="K23" i="87"/>
  <c r="K24" i="87"/>
  <c r="K25" i="87"/>
  <c r="K26" i="87"/>
  <c r="K27" i="87"/>
  <c r="K28" i="87"/>
  <c r="K29" i="87"/>
  <c r="K30" i="87"/>
  <c r="K31" i="87"/>
  <c r="K32" i="87"/>
  <c r="K33" i="87"/>
  <c r="K34" i="87"/>
  <c r="K35" i="87"/>
  <c r="K36" i="87"/>
  <c r="K2" i="87"/>
  <c r="G32" i="87" l="1"/>
  <c r="G33" i="87" s="1"/>
  <c r="G34" i="87" s="1"/>
  <c r="G35" i="87" s="1"/>
  <c r="G36" i="87" s="1"/>
  <c r="G26" i="87"/>
  <c r="G27" i="87" s="1"/>
  <c r="G28" i="87" s="1"/>
  <c r="G29" i="87" s="1"/>
  <c r="G30" i="87" s="1"/>
  <c r="G31" i="87" s="1"/>
  <c r="G20" i="87"/>
  <c r="G21" i="87" s="1"/>
  <c r="G22" i="87" s="1"/>
  <c r="G23" i="87" s="1"/>
  <c r="G24" i="87" s="1"/>
  <c r="G25" i="87" s="1"/>
  <c r="G14" i="87"/>
  <c r="G15" i="87" s="1"/>
  <c r="G16" i="87" s="1"/>
  <c r="G17" i="87" s="1"/>
  <c r="G18" i="87" s="1"/>
  <c r="G19" i="87" s="1"/>
  <c r="G13" i="87"/>
  <c r="G12" i="87"/>
  <c r="G11" i="87"/>
  <c r="G10" i="87"/>
  <c r="G9" i="87"/>
  <c r="G8" i="87"/>
  <c r="K37" i="87"/>
  <c r="E37" i="87" l="1"/>
  <c r="H3" i="87"/>
  <c r="H4" i="87"/>
  <c r="I4" i="87" s="1"/>
  <c r="J4" i="87" s="1"/>
  <c r="H5" i="87"/>
  <c r="I5" i="87" s="1"/>
  <c r="J5" i="87" s="1"/>
  <c r="H6" i="87"/>
  <c r="H7" i="87"/>
  <c r="H8" i="87"/>
  <c r="H9" i="87"/>
  <c r="H10" i="87"/>
  <c r="H11" i="87"/>
  <c r="H12" i="87"/>
  <c r="H13" i="87"/>
  <c r="I13" i="87" s="1"/>
  <c r="J13" i="87" s="1"/>
  <c r="H14" i="87"/>
  <c r="H15" i="87"/>
  <c r="H16" i="87"/>
  <c r="I16" i="87" s="1"/>
  <c r="J16" i="87" s="1"/>
  <c r="H17" i="87"/>
  <c r="I17" i="87" s="1"/>
  <c r="J17" i="87" s="1"/>
  <c r="H18" i="87"/>
  <c r="H19" i="87"/>
  <c r="H20" i="87"/>
  <c r="I20" i="87" s="1"/>
  <c r="J20" i="87" s="1"/>
  <c r="H21" i="87"/>
  <c r="I21" i="87" s="1"/>
  <c r="J21" i="87" s="1"/>
  <c r="H22" i="87"/>
  <c r="H23" i="87"/>
  <c r="H24" i="87"/>
  <c r="I24" i="87" s="1"/>
  <c r="J24" i="87" s="1"/>
  <c r="H25" i="87"/>
  <c r="I25" i="87" s="1"/>
  <c r="J25" i="87" s="1"/>
  <c r="H26" i="87"/>
  <c r="H27" i="87"/>
  <c r="H28" i="87"/>
  <c r="I28" i="87" s="1"/>
  <c r="J28" i="87" s="1"/>
  <c r="H29" i="87"/>
  <c r="I29" i="87" s="1"/>
  <c r="J29" i="87" s="1"/>
  <c r="H30" i="87"/>
  <c r="H31" i="87"/>
  <c r="H32" i="87"/>
  <c r="I32" i="87" s="1"/>
  <c r="J32" i="87" s="1"/>
  <c r="H33" i="87"/>
  <c r="I33" i="87" s="1"/>
  <c r="J33" i="87" s="1"/>
  <c r="H34" i="87"/>
  <c r="H35" i="87"/>
  <c r="H36" i="87"/>
  <c r="I36" i="87" s="1"/>
  <c r="J36" i="87" s="1"/>
  <c r="L16" i="85"/>
  <c r="K15" i="85"/>
  <c r="K14" i="85"/>
  <c r="K13" i="85"/>
  <c r="K12" i="85"/>
  <c r="K11" i="85"/>
  <c r="F13" i="87"/>
  <c r="F14" i="87"/>
  <c r="F15" i="87"/>
  <c r="F16" i="87"/>
  <c r="F17" i="87"/>
  <c r="F18" i="87"/>
  <c r="F19" i="87"/>
  <c r="D3" i="85"/>
  <c r="D4" i="85"/>
  <c r="D5" i="85"/>
  <c r="D6" i="85"/>
  <c r="D7" i="85"/>
  <c r="D10" i="85"/>
  <c r="D11" i="85"/>
  <c r="D12" i="85"/>
  <c r="D14" i="85"/>
  <c r="D15" i="85"/>
  <c r="D2" i="85"/>
  <c r="O31" i="80"/>
  <c r="N30" i="80"/>
  <c r="N29" i="80"/>
  <c r="N28" i="80"/>
  <c r="N27" i="80"/>
  <c r="N26" i="80"/>
  <c r="F2" i="79"/>
  <c r="E2" i="79"/>
  <c r="F26" i="87"/>
  <c r="F27" i="87"/>
  <c r="F28" i="87"/>
  <c r="F29" i="87"/>
  <c r="F30" i="87"/>
  <c r="F31" i="87"/>
  <c r="I11" i="87" l="1"/>
  <c r="J11" i="87" s="1"/>
  <c r="I9" i="87"/>
  <c r="J9" i="87" s="1"/>
  <c r="I7" i="87"/>
  <c r="J7" i="87" s="1"/>
  <c r="I12" i="87"/>
  <c r="J12" i="87" s="1"/>
  <c r="I10" i="87"/>
  <c r="J10" i="87" s="1"/>
  <c r="I8" i="87"/>
  <c r="J8" i="87" s="1"/>
  <c r="I6" i="87"/>
  <c r="J6" i="87" s="1"/>
  <c r="I3" i="87"/>
  <c r="J3" i="87" s="1"/>
  <c r="I35" i="87"/>
  <c r="J35" i="87" s="1"/>
  <c r="I34" i="87"/>
  <c r="J34" i="87" s="1"/>
  <c r="I30" i="87"/>
  <c r="J30" i="87" s="1"/>
  <c r="I26" i="87"/>
  <c r="J26" i="87" s="1"/>
  <c r="I27" i="87"/>
  <c r="J27" i="87" s="1"/>
  <c r="I31" i="87"/>
  <c r="J31" i="87" s="1"/>
  <c r="I23" i="87"/>
  <c r="J23" i="87" s="1"/>
  <c r="I22" i="87"/>
  <c r="J22" i="87" s="1"/>
  <c r="I18" i="87"/>
  <c r="J18" i="87" s="1"/>
  <c r="I15" i="87"/>
  <c r="J15" i="87" s="1"/>
  <c r="I19" i="87"/>
  <c r="J19" i="87" s="1"/>
  <c r="I14" i="87"/>
  <c r="J14" i="87" s="1"/>
  <c r="E4" i="79"/>
  <c r="F4" i="79"/>
  <c r="G4" i="79"/>
  <c r="H4" i="79"/>
  <c r="D4" i="79"/>
  <c r="E13" i="79"/>
  <c r="K3" i="79" l="1"/>
  <c r="F32" i="87" l="1"/>
  <c r="F33" i="87"/>
  <c r="F34" i="87"/>
  <c r="H2" i="87"/>
  <c r="F35" i="87"/>
  <c r="F36" i="87"/>
  <c r="F3" i="87"/>
  <c r="F4" i="87"/>
  <c r="F5" i="87"/>
  <c r="F6" i="87"/>
  <c r="F7" i="87"/>
  <c r="F8" i="87"/>
  <c r="F9" i="87"/>
  <c r="F10" i="87"/>
  <c r="F11" i="87"/>
  <c r="F12" i="87"/>
  <c r="F20" i="87"/>
  <c r="F21" i="87"/>
  <c r="F22" i="87"/>
  <c r="F23" i="87"/>
  <c r="F24" i="87"/>
  <c r="F25" i="87"/>
  <c r="F2" i="87"/>
  <c r="J36" i="93"/>
  <c r="D38" i="93"/>
  <c r="D39" i="93"/>
  <c r="D40" i="93"/>
  <c r="D41" i="93"/>
  <c r="D42" i="93"/>
  <c r="D43" i="93"/>
  <c r="D44" i="93"/>
  <c r="D37" i="93"/>
  <c r="D36" i="93"/>
  <c r="F37" i="87" l="1"/>
  <c r="H37" i="87"/>
  <c r="I2" i="87"/>
  <c r="M2" i="87"/>
  <c r="J2" i="87" l="1"/>
  <c r="I37" i="87"/>
  <c r="H3" i="94"/>
  <c r="E3" i="94"/>
  <c r="C3" i="94"/>
  <c r="J3" i="94" l="1"/>
  <c r="K2" i="79"/>
  <c r="K4" i="79" s="1"/>
  <c r="M21" i="87" l="1"/>
</calcChain>
</file>

<file path=xl/sharedStrings.xml><?xml version="1.0" encoding="utf-8"?>
<sst xmlns="http://schemas.openxmlformats.org/spreadsheetml/2006/main" count="85" uniqueCount="32">
  <si>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</si>
  <si>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</si>
  <si>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</si>
  <si>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</si>
  <si>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</si>
  <si>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</si>
  <si>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</si>
  <si>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</si>
  <si>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</si>
  <si>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</si>
  <si>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</si>
  <si>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>Comp</t>
  </si>
  <si>
    <t>2 BHK</t>
  </si>
  <si>
    <t>1 BHK</t>
  </si>
  <si>
    <t>Built up area in Sq. Ft.</t>
  </si>
  <si>
    <t>1BHK</t>
  </si>
  <si>
    <t>2BHK</t>
  </si>
  <si>
    <t>Flat</t>
  </si>
  <si>
    <t>Wing</t>
  </si>
  <si>
    <r>
      <t xml:space="preserve">Rate per 
Sq. ft. on Carpet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</si>
  <si>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</si>
  <si>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</si>
  <si>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</si>
  <si>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</si>
  <si>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Approved</t>
  </si>
  <si>
    <t>Proposed</t>
  </si>
  <si>
    <t xml:space="preserve">1 BHK - 44                                      2 BHK - 50                                                                                               </t>
  </si>
  <si>
    <t xml:space="preserve">1 BHK - 50                                      2 BHK - 46                                                                                               </t>
  </si>
  <si>
    <t>1st Floor to 5th Floor</t>
  </si>
  <si>
    <t>6th Floor</t>
  </si>
  <si>
    <t>Society Office</t>
  </si>
  <si>
    <t xml:space="preserve">  RERA Carpet Area in 
Sq. Ft.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</si>
</sst>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sz val="11"/>
      <color rgb="FF000000"/>
      <name val="Calibri"/>
      <family val="2"/>
      <scheme val="minor"/>
    </font>
    <font>
      <b/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rgb="FF333333"/>
      <name val="Arial Narrow"/>
      <family val="2"/>
    </font>
    <font>
      <b/>
      <sz val="11"/>
      <color rgb="FFFFFFFF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sz val="10"/>
      <color rgb="FFFF0000"/>
      <name val="Arial Narrow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 applyAlignment="1">
      <alignment horizontal="center"/>
    </xf>
    <xf numFmtId="43" fontId="0" fillId="0" borderId="0" xfId="1" applyFont="1"/>
    <xf numFmtId="43" fontId="0" fillId="0" borderId="0" xfId="0" applyNumberFormat="1"/>
    <xf numFmtId="0" fontId="3" fillId="0" borderId="0" xfId="0" applyFont="1"/>
    <xf numFmtId="0" fontId="5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43" fontId="5" fillId="0" borderId="0" xfId="0" applyNumberFormat="1" applyFont="1"/>
    <xf numFmtId="0" fontId="7" fillId="3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3" borderId="0" xfId="0" applyFont="1" applyFill="1"/>
    <xf numFmtId="0" fontId="10" fillId="0" borderId="0" xfId="0" applyFont="1"/>
    <xf numFmtId="2" fontId="10" fillId="0" borderId="0" xfId="0" applyNumberFormat="1" applyFo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3" fontId="3" fillId="0" borderId="0" xfId="0" applyNumberFormat="1" applyFont="1"/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/>
    </xf>
    <xf numFmtId="164" fontId="16" fillId="0" borderId="1" xfId="0" applyNumberFormat="1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center" vertical="center"/>
    </xf>
    <xf numFmtId="43" fontId="17" fillId="0" borderId="1" xfId="1" applyFont="1" applyBorder="1"/>
    <xf numFmtId="0" fontId="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" fontId="11" fillId="0" borderId="0" xfId="0" applyNumberFormat="1" applyFont="1"/>
    <xf numFmtId="0" fontId="11" fillId="0" borderId="0" xfId="0" applyFont="1"/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165" fontId="0" fillId="0" borderId="0" xfId="0" applyNumberFormat="1"/>
    <xf numFmtId="1" fontId="10" fillId="0" borderId="6" xfId="0" applyNumberFormat="1" applyFont="1" applyBorder="1" applyAlignment="1">
      <alignment horizontal="center"/>
    </xf>
    <xf numFmtId="1" fontId="10" fillId="0" borderId="1" xfId="0" applyNumberFormat="1" applyFont="1" applyBorder="1"/>
    <xf numFmtId="1" fontId="6" fillId="0" borderId="1" xfId="0" applyNumberFormat="1" applyFont="1" applyBorder="1"/>
    <xf numFmtId="0" fontId="6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left"/>
    </xf>
    <xf numFmtId="164" fontId="10" fillId="0" borderId="1" xfId="1" applyNumberFormat="1" applyFont="1" applyBorder="1" applyAlignment="1">
      <alignment horizontal="center"/>
    </xf>
    <xf numFmtId="1" fontId="10" fillId="0" borderId="1" xfId="2" applyNumberFormat="1" applyFont="1" applyBorder="1" applyAlignment="1">
      <alignment horizontal="center" vertical="top" wrapText="1"/>
    </xf>
    <xf numFmtId="164" fontId="10" fillId="0" borderId="1" xfId="1" applyNumberFormat="1" applyFont="1" applyFill="1" applyBorder="1" applyAlignment="1">
      <alignment horizontal="center"/>
    </xf>
    <xf numFmtId="164" fontId="6" fillId="0" borderId="1" xfId="1" applyNumberFormat="1" applyFont="1" applyBorder="1"/>
    <xf numFmtId="164" fontId="6" fillId="0" borderId="1" xfId="1" applyNumberFormat="1" applyFont="1" applyFill="1" applyBorder="1" applyAlignment="1">
      <alignment horizontal="center"/>
    </xf>
    <xf numFmtId="0" fontId="0" fillId="0" borderId="0" xfId="0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26</xdr:col>
      <xdr:colOff>564266</xdr:colOff>
      <xdr:row>23</xdr:row>
      <xdr:rowOff>57776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7B9564-2047-4B20-B94B-9E64B7ED4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16413866" cy="4486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142875</xdr:rowOff>
    </xdr:from>
    <xdr:to>
      <xdr:col>14</xdr:col>
      <xdr:colOff>162902</xdr:colOff>
      <xdr:row>40</xdr:row>
      <xdr:rowOff>1044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7B6013-5A2E-6178-C6FC-07323B3C8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0" y="142875"/>
          <a:ext cx="7001852" cy="7478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zoomScale="160" zoomScaleNormal="160" workbookViewId="0">
      <selection activeCell="I37" sqref="I37"/>
    </sheetView>
  </sheetViews>
  <sheetFormatPr defaultRowHeight="15" x14ac:dyDescent="0.25"/>
  <cols>
    <col min="1" max="1" width="4" style="19" customWidth="1"/>
    <col min="2" max="3" width="5.140625" style="20" customWidth="1"/>
    <col min="4" max="4" width="6.140625" style="20" customWidth="1"/>
    <col min="5" max="5" width="7.140625" style="21" customWidth="1"/>
    <col min="6" max="6" width="6.7109375" customWidth="1"/>
    <col min="7" max="7" width="7.140625" style="73" customWidth="1"/>
    <col min="8" max="8" width="13" style="73" customWidth="1"/>
    <col min="9" max="9" width="12.7109375" style="73" customWidth="1"/>
    <col min="10" max="10" width="7.7109375" style="73" customWidth="1"/>
    <col min="11" max="11" width="11.42578125" style="73" customWidth="1"/>
    <col min="13" max="13" width="10.42578125" bestFit="1" customWidth="1"/>
  </cols>
  <sheetData>
    <row r="1" spans="1:13" ht="57.75" customHeight="1" x14ac:dyDescent="0.25">
      <c r="A1" s="11" t="s">
        <v>1</v>
      </c>
      <c r="B1" s="12" t="s">
        <v>0</v>
      </c>
      <c r="C1" s="12" t="s">
        <v>2</v>
      </c>
      <c r="D1" s="12" t="s">
        <v>11</v>
      </c>
      <c r="E1" s="12" t="s">
        <v>31</v>
      </c>
      <c r="F1" s="13" t="s">
        <v>14</v>
      </c>
      <c r="G1" s="14" t="s">
        <v>19</v>
      </c>
      <c r="H1" s="12" t="s">
        <v>20</v>
      </c>
      <c r="I1" s="15" t="s">
        <v>21</v>
      </c>
      <c r="J1" s="16" t="s">
        <v>22</v>
      </c>
      <c r="K1" s="16" t="s">
        <v>23</v>
      </c>
    </row>
    <row r="2" spans="1:13" x14ac:dyDescent="0.25">
      <c r="A2" s="17">
        <v>1</v>
      </c>
      <c r="B2" s="18">
        <v>101</v>
      </c>
      <c r="C2" s="18">
        <v>1</v>
      </c>
      <c r="D2" s="64" t="s">
        <v>13</v>
      </c>
      <c r="E2" s="18">
        <v>350</v>
      </c>
      <c r="F2" s="18">
        <f>E2*1.1</f>
        <v>385.00000000000006</v>
      </c>
      <c r="G2" s="64">
        <v>14500</v>
      </c>
      <c r="H2" s="67">
        <f>E2*G2</f>
        <v>5075000</v>
      </c>
      <c r="I2" s="68">
        <f>ROUND(H2*1.1,0)</f>
        <v>5582500</v>
      </c>
      <c r="J2" s="69">
        <f t="shared" ref="J2" si="0">MROUND((I2*0.025/12),500)</f>
        <v>11500</v>
      </c>
      <c r="K2" s="70">
        <f>F2*2500</f>
        <v>962500.00000000012</v>
      </c>
      <c r="M2" s="5">
        <f>H2/F2</f>
        <v>13181.81818181818</v>
      </c>
    </row>
    <row r="3" spans="1:13" x14ac:dyDescent="0.25">
      <c r="A3" s="17">
        <v>2</v>
      </c>
      <c r="B3" s="18">
        <v>102</v>
      </c>
      <c r="C3" s="18">
        <v>1</v>
      </c>
      <c r="D3" s="64" t="s">
        <v>12</v>
      </c>
      <c r="E3" s="18">
        <v>558</v>
      </c>
      <c r="F3" s="18">
        <f t="shared" ref="F3:F31" si="1">E3*1.1</f>
        <v>613.80000000000007</v>
      </c>
      <c r="G3" s="64">
        <v>14500</v>
      </c>
      <c r="H3" s="67">
        <f t="shared" ref="H3:H36" si="2">E3*G3</f>
        <v>8091000</v>
      </c>
      <c r="I3" s="68">
        <f t="shared" ref="I3:I36" si="3">ROUND(H3*1.1,0)</f>
        <v>8900100</v>
      </c>
      <c r="J3" s="69">
        <f t="shared" ref="J3:J36" si="4">MROUND((I3*0.025/12),500)</f>
        <v>18500</v>
      </c>
      <c r="K3" s="70">
        <f t="shared" ref="K3:K36" si="5">F3*2500</f>
        <v>1534500.0000000002</v>
      </c>
      <c r="M3" s="5"/>
    </row>
    <row r="4" spans="1:13" x14ac:dyDescent="0.25">
      <c r="A4" s="17">
        <v>3</v>
      </c>
      <c r="B4" s="18">
        <v>103</v>
      </c>
      <c r="C4" s="18">
        <v>1</v>
      </c>
      <c r="D4" s="64" t="s">
        <v>12</v>
      </c>
      <c r="E4" s="18">
        <v>538</v>
      </c>
      <c r="F4" s="18">
        <f t="shared" si="1"/>
        <v>591.80000000000007</v>
      </c>
      <c r="G4" s="64">
        <v>14500</v>
      </c>
      <c r="H4" s="67">
        <f t="shared" si="2"/>
        <v>7801000</v>
      </c>
      <c r="I4" s="68">
        <f t="shared" si="3"/>
        <v>8581100</v>
      </c>
      <c r="J4" s="69">
        <f t="shared" si="4"/>
        <v>18000</v>
      </c>
      <c r="K4" s="70">
        <f t="shared" si="5"/>
        <v>1479500.0000000002</v>
      </c>
      <c r="M4" s="5"/>
    </row>
    <row r="5" spans="1:13" x14ac:dyDescent="0.25">
      <c r="A5" s="17">
        <v>4</v>
      </c>
      <c r="B5" s="18">
        <v>104</v>
      </c>
      <c r="C5" s="18">
        <v>1</v>
      </c>
      <c r="D5" s="64" t="s">
        <v>13</v>
      </c>
      <c r="E5" s="18">
        <v>350</v>
      </c>
      <c r="F5" s="18">
        <f t="shared" si="1"/>
        <v>385.00000000000006</v>
      </c>
      <c r="G5" s="64">
        <v>14500</v>
      </c>
      <c r="H5" s="67">
        <f t="shared" si="2"/>
        <v>5075000</v>
      </c>
      <c r="I5" s="68">
        <f t="shared" si="3"/>
        <v>5582500</v>
      </c>
      <c r="J5" s="69">
        <f t="shared" si="4"/>
        <v>11500</v>
      </c>
      <c r="K5" s="70">
        <f t="shared" si="5"/>
        <v>962500.00000000012</v>
      </c>
      <c r="M5" s="5"/>
    </row>
    <row r="6" spans="1:13" x14ac:dyDescent="0.25">
      <c r="A6" s="17">
        <v>5</v>
      </c>
      <c r="B6" s="18">
        <v>105</v>
      </c>
      <c r="C6" s="18">
        <v>1</v>
      </c>
      <c r="D6" s="64" t="s">
        <v>13</v>
      </c>
      <c r="E6" s="18">
        <v>361</v>
      </c>
      <c r="F6" s="18">
        <f t="shared" si="1"/>
        <v>397.1</v>
      </c>
      <c r="G6" s="64">
        <v>14500</v>
      </c>
      <c r="H6" s="67">
        <f t="shared" si="2"/>
        <v>5234500</v>
      </c>
      <c r="I6" s="68">
        <f t="shared" si="3"/>
        <v>5757950</v>
      </c>
      <c r="J6" s="69">
        <f t="shared" si="4"/>
        <v>12000</v>
      </c>
      <c r="K6" s="70">
        <f t="shared" si="5"/>
        <v>992750</v>
      </c>
      <c r="M6" s="5"/>
    </row>
    <row r="7" spans="1:13" x14ac:dyDescent="0.25">
      <c r="A7" s="17">
        <v>6</v>
      </c>
      <c r="B7" s="18">
        <v>106</v>
      </c>
      <c r="C7" s="18">
        <v>1</v>
      </c>
      <c r="D7" s="64" t="s">
        <v>12</v>
      </c>
      <c r="E7" s="18">
        <v>570</v>
      </c>
      <c r="F7" s="18">
        <f t="shared" si="1"/>
        <v>627</v>
      </c>
      <c r="G7" s="64">
        <v>14500</v>
      </c>
      <c r="H7" s="67">
        <f t="shared" si="2"/>
        <v>8265000</v>
      </c>
      <c r="I7" s="68">
        <f t="shared" si="3"/>
        <v>9091500</v>
      </c>
      <c r="J7" s="69">
        <f t="shared" si="4"/>
        <v>19000</v>
      </c>
      <c r="K7" s="70">
        <f t="shared" si="5"/>
        <v>1567500</v>
      </c>
      <c r="M7" s="5"/>
    </row>
    <row r="8" spans="1:13" x14ac:dyDescent="0.25">
      <c r="A8" s="17">
        <v>7</v>
      </c>
      <c r="B8" s="18">
        <v>201</v>
      </c>
      <c r="C8" s="18">
        <v>2</v>
      </c>
      <c r="D8" s="64" t="s">
        <v>13</v>
      </c>
      <c r="E8" s="18">
        <v>350</v>
      </c>
      <c r="F8" s="18">
        <f t="shared" si="1"/>
        <v>385.00000000000006</v>
      </c>
      <c r="G8" s="64">
        <f>G7+40</f>
        <v>14540</v>
      </c>
      <c r="H8" s="67">
        <f t="shared" si="2"/>
        <v>5089000</v>
      </c>
      <c r="I8" s="68">
        <f t="shared" si="3"/>
        <v>5597900</v>
      </c>
      <c r="J8" s="69">
        <f t="shared" si="4"/>
        <v>11500</v>
      </c>
      <c r="K8" s="70">
        <f t="shared" si="5"/>
        <v>962500.00000000012</v>
      </c>
      <c r="M8" s="5"/>
    </row>
    <row r="9" spans="1:13" x14ac:dyDescent="0.25">
      <c r="A9" s="17">
        <v>8</v>
      </c>
      <c r="B9" s="18">
        <v>202</v>
      </c>
      <c r="C9" s="18">
        <v>2</v>
      </c>
      <c r="D9" s="64" t="s">
        <v>12</v>
      </c>
      <c r="E9" s="18">
        <v>558</v>
      </c>
      <c r="F9" s="18">
        <f t="shared" si="1"/>
        <v>613.80000000000007</v>
      </c>
      <c r="G9" s="64">
        <f>G8</f>
        <v>14540</v>
      </c>
      <c r="H9" s="67">
        <f t="shared" si="2"/>
        <v>8113320</v>
      </c>
      <c r="I9" s="68">
        <f t="shared" si="3"/>
        <v>8924652</v>
      </c>
      <c r="J9" s="69">
        <f t="shared" si="4"/>
        <v>18500</v>
      </c>
      <c r="K9" s="70">
        <f t="shared" si="5"/>
        <v>1534500.0000000002</v>
      </c>
    </row>
    <row r="10" spans="1:13" x14ac:dyDescent="0.25">
      <c r="A10" s="17">
        <v>9</v>
      </c>
      <c r="B10" s="18">
        <v>203</v>
      </c>
      <c r="C10" s="18">
        <v>2</v>
      </c>
      <c r="D10" s="64" t="s">
        <v>12</v>
      </c>
      <c r="E10" s="18">
        <v>538</v>
      </c>
      <c r="F10" s="18">
        <f t="shared" si="1"/>
        <v>591.80000000000007</v>
      </c>
      <c r="G10" s="64">
        <f>G9</f>
        <v>14540</v>
      </c>
      <c r="H10" s="67">
        <f t="shared" si="2"/>
        <v>7822520</v>
      </c>
      <c r="I10" s="68">
        <f t="shared" si="3"/>
        <v>8604772</v>
      </c>
      <c r="J10" s="69">
        <f t="shared" si="4"/>
        <v>18000</v>
      </c>
      <c r="K10" s="70">
        <f t="shared" si="5"/>
        <v>1479500.0000000002</v>
      </c>
    </row>
    <row r="11" spans="1:13" x14ac:dyDescent="0.25">
      <c r="A11" s="17">
        <v>10</v>
      </c>
      <c r="B11" s="18">
        <v>204</v>
      </c>
      <c r="C11" s="18">
        <v>2</v>
      </c>
      <c r="D11" s="64" t="s">
        <v>13</v>
      </c>
      <c r="E11" s="18">
        <v>350</v>
      </c>
      <c r="F11" s="18">
        <f t="shared" si="1"/>
        <v>385.00000000000006</v>
      </c>
      <c r="G11" s="64">
        <f>G10</f>
        <v>14540</v>
      </c>
      <c r="H11" s="67">
        <f t="shared" si="2"/>
        <v>5089000</v>
      </c>
      <c r="I11" s="68">
        <f t="shared" si="3"/>
        <v>5597900</v>
      </c>
      <c r="J11" s="69">
        <f t="shared" si="4"/>
        <v>11500</v>
      </c>
      <c r="K11" s="70">
        <f t="shared" si="5"/>
        <v>962500.00000000012</v>
      </c>
    </row>
    <row r="12" spans="1:13" x14ac:dyDescent="0.25">
      <c r="A12" s="17">
        <v>11</v>
      </c>
      <c r="B12" s="18">
        <v>205</v>
      </c>
      <c r="C12" s="18">
        <v>2</v>
      </c>
      <c r="D12" s="64" t="s">
        <v>13</v>
      </c>
      <c r="E12" s="18">
        <v>361</v>
      </c>
      <c r="F12" s="18">
        <f t="shared" si="1"/>
        <v>397.1</v>
      </c>
      <c r="G12" s="64">
        <f>G11</f>
        <v>14540</v>
      </c>
      <c r="H12" s="67">
        <f t="shared" si="2"/>
        <v>5248940</v>
      </c>
      <c r="I12" s="68">
        <f t="shared" si="3"/>
        <v>5773834</v>
      </c>
      <c r="J12" s="69">
        <f t="shared" si="4"/>
        <v>12000</v>
      </c>
      <c r="K12" s="70">
        <f t="shared" si="5"/>
        <v>992750</v>
      </c>
    </row>
    <row r="13" spans="1:13" x14ac:dyDescent="0.25">
      <c r="A13" s="17">
        <v>12</v>
      </c>
      <c r="B13" s="18">
        <v>206</v>
      </c>
      <c r="C13" s="18">
        <v>2</v>
      </c>
      <c r="D13" s="64" t="s">
        <v>12</v>
      </c>
      <c r="E13" s="18">
        <v>570</v>
      </c>
      <c r="F13" s="18">
        <f t="shared" si="1"/>
        <v>627</v>
      </c>
      <c r="G13" s="64">
        <f>G12</f>
        <v>14540</v>
      </c>
      <c r="H13" s="67">
        <f t="shared" si="2"/>
        <v>8287800</v>
      </c>
      <c r="I13" s="68">
        <f t="shared" si="3"/>
        <v>9116580</v>
      </c>
      <c r="J13" s="69">
        <f t="shared" si="4"/>
        <v>19000</v>
      </c>
      <c r="K13" s="70">
        <f t="shared" si="5"/>
        <v>1567500</v>
      </c>
    </row>
    <row r="14" spans="1:13" x14ac:dyDescent="0.25">
      <c r="A14" s="17">
        <v>13</v>
      </c>
      <c r="B14" s="18">
        <v>301</v>
      </c>
      <c r="C14" s="18">
        <v>3</v>
      </c>
      <c r="D14" s="64" t="s">
        <v>13</v>
      </c>
      <c r="E14" s="18">
        <v>350</v>
      </c>
      <c r="F14" s="18">
        <f t="shared" si="1"/>
        <v>385.00000000000006</v>
      </c>
      <c r="G14" s="64">
        <f>G13+40</f>
        <v>14580</v>
      </c>
      <c r="H14" s="67">
        <f t="shared" si="2"/>
        <v>5103000</v>
      </c>
      <c r="I14" s="68">
        <f t="shared" si="3"/>
        <v>5613300</v>
      </c>
      <c r="J14" s="69">
        <f t="shared" si="4"/>
        <v>11500</v>
      </c>
      <c r="K14" s="70">
        <f t="shared" si="5"/>
        <v>962500.00000000012</v>
      </c>
    </row>
    <row r="15" spans="1:13" x14ac:dyDescent="0.25">
      <c r="A15" s="17">
        <v>14</v>
      </c>
      <c r="B15" s="18">
        <v>302</v>
      </c>
      <c r="C15" s="18">
        <v>3</v>
      </c>
      <c r="D15" s="64" t="s">
        <v>12</v>
      </c>
      <c r="E15" s="18">
        <v>558</v>
      </c>
      <c r="F15" s="18">
        <f t="shared" si="1"/>
        <v>613.80000000000007</v>
      </c>
      <c r="G15" s="64">
        <f>G14</f>
        <v>14580</v>
      </c>
      <c r="H15" s="67">
        <f t="shared" si="2"/>
        <v>8135640</v>
      </c>
      <c r="I15" s="68">
        <f t="shared" si="3"/>
        <v>8949204</v>
      </c>
      <c r="J15" s="69">
        <f t="shared" si="4"/>
        <v>18500</v>
      </c>
      <c r="K15" s="70">
        <f t="shared" si="5"/>
        <v>1534500.0000000002</v>
      </c>
    </row>
    <row r="16" spans="1:13" x14ac:dyDescent="0.25">
      <c r="A16" s="17">
        <v>15</v>
      </c>
      <c r="B16" s="18">
        <v>303</v>
      </c>
      <c r="C16" s="18">
        <v>3</v>
      </c>
      <c r="D16" s="64" t="s">
        <v>12</v>
      </c>
      <c r="E16" s="18">
        <v>538</v>
      </c>
      <c r="F16" s="18">
        <f t="shared" si="1"/>
        <v>591.80000000000007</v>
      </c>
      <c r="G16" s="64">
        <f>G15</f>
        <v>14580</v>
      </c>
      <c r="H16" s="67">
        <f t="shared" si="2"/>
        <v>7844040</v>
      </c>
      <c r="I16" s="68">
        <f t="shared" si="3"/>
        <v>8628444</v>
      </c>
      <c r="J16" s="69">
        <f t="shared" si="4"/>
        <v>18000</v>
      </c>
      <c r="K16" s="70">
        <f t="shared" si="5"/>
        <v>1479500.0000000002</v>
      </c>
    </row>
    <row r="17" spans="1:13" x14ac:dyDescent="0.25">
      <c r="A17" s="17">
        <v>16</v>
      </c>
      <c r="B17" s="18">
        <v>304</v>
      </c>
      <c r="C17" s="18">
        <v>3</v>
      </c>
      <c r="D17" s="64" t="s">
        <v>13</v>
      </c>
      <c r="E17" s="18">
        <v>350</v>
      </c>
      <c r="F17" s="18">
        <f t="shared" si="1"/>
        <v>385.00000000000006</v>
      </c>
      <c r="G17" s="64">
        <f>G16</f>
        <v>14580</v>
      </c>
      <c r="H17" s="67">
        <f t="shared" si="2"/>
        <v>5103000</v>
      </c>
      <c r="I17" s="68">
        <f t="shared" si="3"/>
        <v>5613300</v>
      </c>
      <c r="J17" s="69">
        <f t="shared" si="4"/>
        <v>11500</v>
      </c>
      <c r="K17" s="70">
        <f t="shared" si="5"/>
        <v>962500.00000000012</v>
      </c>
    </row>
    <row r="18" spans="1:13" x14ac:dyDescent="0.25">
      <c r="A18" s="17">
        <v>17</v>
      </c>
      <c r="B18" s="18">
        <v>305</v>
      </c>
      <c r="C18" s="18">
        <v>3</v>
      </c>
      <c r="D18" s="64" t="s">
        <v>13</v>
      </c>
      <c r="E18" s="18">
        <v>361</v>
      </c>
      <c r="F18" s="18">
        <f t="shared" si="1"/>
        <v>397.1</v>
      </c>
      <c r="G18" s="64">
        <f>G17</f>
        <v>14580</v>
      </c>
      <c r="H18" s="67">
        <f t="shared" si="2"/>
        <v>5263380</v>
      </c>
      <c r="I18" s="68">
        <f t="shared" si="3"/>
        <v>5789718</v>
      </c>
      <c r="J18" s="69">
        <f t="shared" si="4"/>
        <v>12000</v>
      </c>
      <c r="K18" s="70">
        <f t="shared" si="5"/>
        <v>992750</v>
      </c>
    </row>
    <row r="19" spans="1:13" x14ac:dyDescent="0.25">
      <c r="A19" s="17">
        <v>18</v>
      </c>
      <c r="B19" s="18">
        <v>306</v>
      </c>
      <c r="C19" s="18">
        <v>3</v>
      </c>
      <c r="D19" s="64" t="s">
        <v>12</v>
      </c>
      <c r="E19" s="18">
        <v>570</v>
      </c>
      <c r="F19" s="18">
        <f t="shared" si="1"/>
        <v>627</v>
      </c>
      <c r="G19" s="64">
        <f>G18</f>
        <v>14580</v>
      </c>
      <c r="H19" s="67">
        <f t="shared" si="2"/>
        <v>8310600</v>
      </c>
      <c r="I19" s="68">
        <f t="shared" si="3"/>
        <v>9141660</v>
      </c>
      <c r="J19" s="69">
        <f t="shared" si="4"/>
        <v>19000</v>
      </c>
      <c r="K19" s="70">
        <f t="shared" si="5"/>
        <v>1567500</v>
      </c>
    </row>
    <row r="20" spans="1:13" x14ac:dyDescent="0.25">
      <c r="A20" s="17">
        <v>19</v>
      </c>
      <c r="B20" s="18">
        <v>401</v>
      </c>
      <c r="C20" s="18">
        <v>4</v>
      </c>
      <c r="D20" s="64" t="s">
        <v>13</v>
      </c>
      <c r="E20" s="18">
        <v>350</v>
      </c>
      <c r="F20" s="18">
        <f t="shared" si="1"/>
        <v>385.00000000000006</v>
      </c>
      <c r="G20" s="64">
        <f>G19+40</f>
        <v>14620</v>
      </c>
      <c r="H20" s="67">
        <f t="shared" si="2"/>
        <v>5117000</v>
      </c>
      <c r="I20" s="68">
        <f t="shared" si="3"/>
        <v>5628700</v>
      </c>
      <c r="J20" s="69">
        <f t="shared" si="4"/>
        <v>11500</v>
      </c>
      <c r="K20" s="70">
        <f t="shared" si="5"/>
        <v>962500.00000000012</v>
      </c>
    </row>
    <row r="21" spans="1:13" x14ac:dyDescent="0.25">
      <c r="A21" s="17">
        <v>20</v>
      </c>
      <c r="B21" s="18">
        <v>402</v>
      </c>
      <c r="C21" s="18">
        <v>4</v>
      </c>
      <c r="D21" s="64" t="s">
        <v>12</v>
      </c>
      <c r="E21" s="18">
        <v>558</v>
      </c>
      <c r="F21" s="18">
        <f t="shared" si="1"/>
        <v>613.80000000000007</v>
      </c>
      <c r="G21" s="64">
        <f>G20</f>
        <v>14620</v>
      </c>
      <c r="H21" s="67">
        <f t="shared" si="2"/>
        <v>8157960</v>
      </c>
      <c r="I21" s="68">
        <f t="shared" si="3"/>
        <v>8973756</v>
      </c>
      <c r="J21" s="69">
        <f t="shared" si="4"/>
        <v>18500</v>
      </c>
      <c r="K21" s="70">
        <f t="shared" si="5"/>
        <v>1534500.0000000002</v>
      </c>
      <c r="M21" s="5">
        <f>H21/F21</f>
        <v>13290.90909090909</v>
      </c>
    </row>
    <row r="22" spans="1:13" x14ac:dyDescent="0.25">
      <c r="A22" s="17">
        <v>21</v>
      </c>
      <c r="B22" s="18">
        <v>403</v>
      </c>
      <c r="C22" s="18">
        <v>4</v>
      </c>
      <c r="D22" s="64" t="s">
        <v>12</v>
      </c>
      <c r="E22" s="18">
        <v>538</v>
      </c>
      <c r="F22" s="18">
        <f t="shared" si="1"/>
        <v>591.80000000000007</v>
      </c>
      <c r="G22" s="64">
        <f>G21</f>
        <v>14620</v>
      </c>
      <c r="H22" s="67">
        <f t="shared" si="2"/>
        <v>7865560</v>
      </c>
      <c r="I22" s="68">
        <f t="shared" si="3"/>
        <v>8652116</v>
      </c>
      <c r="J22" s="69">
        <f t="shared" si="4"/>
        <v>18000</v>
      </c>
      <c r="K22" s="70">
        <f t="shared" si="5"/>
        <v>1479500.0000000002</v>
      </c>
    </row>
    <row r="23" spans="1:13" x14ac:dyDescent="0.25">
      <c r="A23" s="17">
        <v>22</v>
      </c>
      <c r="B23" s="18">
        <v>404</v>
      </c>
      <c r="C23" s="18">
        <v>4</v>
      </c>
      <c r="D23" s="64" t="s">
        <v>13</v>
      </c>
      <c r="E23" s="18">
        <v>350</v>
      </c>
      <c r="F23" s="18">
        <f t="shared" si="1"/>
        <v>385.00000000000006</v>
      </c>
      <c r="G23" s="64">
        <f>G22</f>
        <v>14620</v>
      </c>
      <c r="H23" s="67">
        <f t="shared" si="2"/>
        <v>5117000</v>
      </c>
      <c r="I23" s="68">
        <f t="shared" si="3"/>
        <v>5628700</v>
      </c>
      <c r="J23" s="69">
        <f t="shared" si="4"/>
        <v>11500</v>
      </c>
      <c r="K23" s="70">
        <f t="shared" si="5"/>
        <v>962500.00000000012</v>
      </c>
    </row>
    <row r="24" spans="1:13" x14ac:dyDescent="0.25">
      <c r="A24" s="17">
        <v>23</v>
      </c>
      <c r="B24" s="18">
        <v>405</v>
      </c>
      <c r="C24" s="18">
        <v>4</v>
      </c>
      <c r="D24" s="64" t="s">
        <v>13</v>
      </c>
      <c r="E24" s="18">
        <v>361</v>
      </c>
      <c r="F24" s="18">
        <f t="shared" si="1"/>
        <v>397.1</v>
      </c>
      <c r="G24" s="64">
        <f>G23</f>
        <v>14620</v>
      </c>
      <c r="H24" s="67">
        <f t="shared" si="2"/>
        <v>5277820</v>
      </c>
      <c r="I24" s="68">
        <f t="shared" si="3"/>
        <v>5805602</v>
      </c>
      <c r="J24" s="69">
        <f t="shared" si="4"/>
        <v>12000</v>
      </c>
      <c r="K24" s="70">
        <f t="shared" si="5"/>
        <v>992750</v>
      </c>
    </row>
    <row r="25" spans="1:13" x14ac:dyDescent="0.25">
      <c r="A25" s="17">
        <v>24</v>
      </c>
      <c r="B25" s="18">
        <v>406</v>
      </c>
      <c r="C25" s="18">
        <v>4</v>
      </c>
      <c r="D25" s="64" t="s">
        <v>12</v>
      </c>
      <c r="E25" s="18">
        <v>570</v>
      </c>
      <c r="F25" s="18">
        <f t="shared" si="1"/>
        <v>627</v>
      </c>
      <c r="G25" s="64">
        <f>G24</f>
        <v>14620</v>
      </c>
      <c r="H25" s="67">
        <f t="shared" si="2"/>
        <v>8333400</v>
      </c>
      <c r="I25" s="68">
        <f t="shared" si="3"/>
        <v>9166740</v>
      </c>
      <c r="J25" s="69">
        <f t="shared" si="4"/>
        <v>19000</v>
      </c>
      <c r="K25" s="70">
        <f t="shared" si="5"/>
        <v>1567500</v>
      </c>
    </row>
    <row r="26" spans="1:13" x14ac:dyDescent="0.25">
      <c r="A26" s="17">
        <v>25</v>
      </c>
      <c r="B26" s="18">
        <v>501</v>
      </c>
      <c r="C26" s="18">
        <v>5</v>
      </c>
      <c r="D26" s="64" t="s">
        <v>13</v>
      </c>
      <c r="E26" s="18">
        <v>350</v>
      </c>
      <c r="F26" s="18">
        <f t="shared" si="1"/>
        <v>385.00000000000006</v>
      </c>
      <c r="G26" s="64">
        <f>G25+40</f>
        <v>14660</v>
      </c>
      <c r="H26" s="67">
        <f t="shared" si="2"/>
        <v>5131000</v>
      </c>
      <c r="I26" s="68">
        <f t="shared" si="3"/>
        <v>5644100</v>
      </c>
      <c r="J26" s="69">
        <f t="shared" si="4"/>
        <v>12000</v>
      </c>
      <c r="K26" s="70">
        <f t="shared" si="5"/>
        <v>962500.00000000012</v>
      </c>
    </row>
    <row r="27" spans="1:13" x14ac:dyDescent="0.25">
      <c r="A27" s="17">
        <v>26</v>
      </c>
      <c r="B27" s="18">
        <v>502</v>
      </c>
      <c r="C27" s="18">
        <v>5</v>
      </c>
      <c r="D27" s="64" t="s">
        <v>12</v>
      </c>
      <c r="E27" s="18">
        <v>558</v>
      </c>
      <c r="F27" s="18">
        <f t="shared" si="1"/>
        <v>613.80000000000007</v>
      </c>
      <c r="G27" s="64">
        <f>G26</f>
        <v>14660</v>
      </c>
      <c r="H27" s="67">
        <f t="shared" si="2"/>
        <v>8180280</v>
      </c>
      <c r="I27" s="68">
        <f t="shared" si="3"/>
        <v>8998308</v>
      </c>
      <c r="J27" s="69">
        <f t="shared" si="4"/>
        <v>18500</v>
      </c>
      <c r="K27" s="70">
        <f t="shared" si="5"/>
        <v>1534500.0000000002</v>
      </c>
    </row>
    <row r="28" spans="1:13" x14ac:dyDescent="0.25">
      <c r="A28" s="17">
        <v>27</v>
      </c>
      <c r="B28" s="18">
        <v>503</v>
      </c>
      <c r="C28" s="18">
        <v>5</v>
      </c>
      <c r="D28" s="64" t="s">
        <v>12</v>
      </c>
      <c r="E28" s="18">
        <v>538</v>
      </c>
      <c r="F28" s="18">
        <f t="shared" si="1"/>
        <v>591.80000000000007</v>
      </c>
      <c r="G28" s="64">
        <f>G27</f>
        <v>14660</v>
      </c>
      <c r="H28" s="67">
        <f t="shared" si="2"/>
        <v>7887080</v>
      </c>
      <c r="I28" s="68">
        <f t="shared" si="3"/>
        <v>8675788</v>
      </c>
      <c r="J28" s="69">
        <f t="shared" si="4"/>
        <v>18000</v>
      </c>
      <c r="K28" s="70">
        <f t="shared" si="5"/>
        <v>1479500.0000000002</v>
      </c>
    </row>
    <row r="29" spans="1:13" x14ac:dyDescent="0.25">
      <c r="A29" s="17">
        <v>28</v>
      </c>
      <c r="B29" s="18">
        <v>504</v>
      </c>
      <c r="C29" s="18">
        <v>5</v>
      </c>
      <c r="D29" s="64" t="s">
        <v>13</v>
      </c>
      <c r="E29" s="18">
        <v>350</v>
      </c>
      <c r="F29" s="18">
        <f t="shared" si="1"/>
        <v>385.00000000000006</v>
      </c>
      <c r="G29" s="64">
        <f>G28</f>
        <v>14660</v>
      </c>
      <c r="H29" s="67">
        <f t="shared" si="2"/>
        <v>5131000</v>
      </c>
      <c r="I29" s="68">
        <f t="shared" si="3"/>
        <v>5644100</v>
      </c>
      <c r="J29" s="69">
        <f t="shared" si="4"/>
        <v>12000</v>
      </c>
      <c r="K29" s="70">
        <f t="shared" si="5"/>
        <v>962500.00000000012</v>
      </c>
    </row>
    <row r="30" spans="1:13" x14ac:dyDescent="0.25">
      <c r="A30" s="17">
        <v>29</v>
      </c>
      <c r="B30" s="18">
        <v>505</v>
      </c>
      <c r="C30" s="18">
        <v>5</v>
      </c>
      <c r="D30" s="64" t="s">
        <v>13</v>
      </c>
      <c r="E30" s="18">
        <v>361</v>
      </c>
      <c r="F30" s="18">
        <f t="shared" si="1"/>
        <v>397.1</v>
      </c>
      <c r="G30" s="64">
        <f>G29</f>
        <v>14660</v>
      </c>
      <c r="H30" s="67">
        <f t="shared" si="2"/>
        <v>5292260</v>
      </c>
      <c r="I30" s="68">
        <f t="shared" si="3"/>
        <v>5821486</v>
      </c>
      <c r="J30" s="69">
        <f t="shared" si="4"/>
        <v>12000</v>
      </c>
      <c r="K30" s="70">
        <f t="shared" si="5"/>
        <v>992750</v>
      </c>
    </row>
    <row r="31" spans="1:13" x14ac:dyDescent="0.25">
      <c r="A31" s="17">
        <v>30</v>
      </c>
      <c r="B31" s="18">
        <v>506</v>
      </c>
      <c r="C31" s="18">
        <v>5</v>
      </c>
      <c r="D31" s="64" t="s">
        <v>12</v>
      </c>
      <c r="E31" s="18">
        <v>570</v>
      </c>
      <c r="F31" s="18">
        <f t="shared" si="1"/>
        <v>627</v>
      </c>
      <c r="G31" s="64">
        <f>G30</f>
        <v>14660</v>
      </c>
      <c r="H31" s="67">
        <f t="shared" si="2"/>
        <v>8356200</v>
      </c>
      <c r="I31" s="68">
        <f t="shared" si="3"/>
        <v>9191820</v>
      </c>
      <c r="J31" s="69">
        <f t="shared" si="4"/>
        <v>19000</v>
      </c>
      <c r="K31" s="70">
        <f t="shared" si="5"/>
        <v>1567500</v>
      </c>
    </row>
    <row r="32" spans="1:13" x14ac:dyDescent="0.25">
      <c r="A32" s="17">
        <v>31</v>
      </c>
      <c r="B32" s="18">
        <v>601</v>
      </c>
      <c r="C32" s="18">
        <v>6</v>
      </c>
      <c r="D32" s="64" t="s">
        <v>13</v>
      </c>
      <c r="E32" s="18">
        <v>350</v>
      </c>
      <c r="F32" s="18">
        <f t="shared" ref="F32:F36" si="6">E32*1.1</f>
        <v>385.00000000000006</v>
      </c>
      <c r="G32" s="64">
        <f>G31+40</f>
        <v>14700</v>
      </c>
      <c r="H32" s="67">
        <f t="shared" si="2"/>
        <v>5145000</v>
      </c>
      <c r="I32" s="68">
        <f t="shared" si="3"/>
        <v>5659500</v>
      </c>
      <c r="J32" s="69">
        <f t="shared" si="4"/>
        <v>12000</v>
      </c>
      <c r="K32" s="70">
        <f t="shared" si="5"/>
        <v>962500.00000000012</v>
      </c>
    </row>
    <row r="33" spans="1:11" x14ac:dyDescent="0.25">
      <c r="A33" s="17">
        <v>32</v>
      </c>
      <c r="B33" s="18">
        <v>602</v>
      </c>
      <c r="C33" s="18">
        <v>6</v>
      </c>
      <c r="D33" s="64" t="s">
        <v>12</v>
      </c>
      <c r="E33" s="18">
        <v>558</v>
      </c>
      <c r="F33" s="18">
        <f t="shared" si="6"/>
        <v>613.80000000000007</v>
      </c>
      <c r="G33" s="64">
        <f>G32</f>
        <v>14700</v>
      </c>
      <c r="H33" s="67">
        <f t="shared" si="2"/>
        <v>8202600</v>
      </c>
      <c r="I33" s="68">
        <f t="shared" si="3"/>
        <v>9022860</v>
      </c>
      <c r="J33" s="69">
        <f t="shared" si="4"/>
        <v>19000</v>
      </c>
      <c r="K33" s="70">
        <f t="shared" si="5"/>
        <v>1534500.0000000002</v>
      </c>
    </row>
    <row r="34" spans="1:11" x14ac:dyDescent="0.25">
      <c r="A34" s="17">
        <v>33</v>
      </c>
      <c r="B34" s="18">
        <v>603</v>
      </c>
      <c r="C34" s="18">
        <v>6</v>
      </c>
      <c r="D34" s="64" t="s">
        <v>12</v>
      </c>
      <c r="E34" s="18">
        <v>538</v>
      </c>
      <c r="F34" s="18">
        <f t="shared" si="6"/>
        <v>591.80000000000007</v>
      </c>
      <c r="G34" s="64">
        <f>G33</f>
        <v>14700</v>
      </c>
      <c r="H34" s="67">
        <f t="shared" si="2"/>
        <v>7908600</v>
      </c>
      <c r="I34" s="68">
        <f t="shared" si="3"/>
        <v>8699460</v>
      </c>
      <c r="J34" s="69">
        <f t="shared" si="4"/>
        <v>18000</v>
      </c>
      <c r="K34" s="70">
        <f t="shared" si="5"/>
        <v>1479500.0000000002</v>
      </c>
    </row>
    <row r="35" spans="1:11" x14ac:dyDescent="0.25">
      <c r="A35" s="17">
        <v>34</v>
      </c>
      <c r="B35" s="18">
        <v>605</v>
      </c>
      <c r="C35" s="18">
        <v>6</v>
      </c>
      <c r="D35" s="65" t="s">
        <v>13</v>
      </c>
      <c r="E35" s="18">
        <v>361</v>
      </c>
      <c r="F35" s="18">
        <f t="shared" si="6"/>
        <v>397.1</v>
      </c>
      <c r="G35" s="64">
        <f>G34</f>
        <v>14700</v>
      </c>
      <c r="H35" s="67">
        <f t="shared" si="2"/>
        <v>5306700</v>
      </c>
      <c r="I35" s="68">
        <f t="shared" si="3"/>
        <v>5837370</v>
      </c>
      <c r="J35" s="69">
        <f t="shared" si="4"/>
        <v>12000</v>
      </c>
      <c r="K35" s="70">
        <f t="shared" si="5"/>
        <v>992750</v>
      </c>
    </row>
    <row r="36" spans="1:11" x14ac:dyDescent="0.25">
      <c r="A36" s="17">
        <v>35</v>
      </c>
      <c r="B36" s="18">
        <v>606</v>
      </c>
      <c r="C36" s="55">
        <v>6</v>
      </c>
      <c r="D36" s="64" t="s">
        <v>12</v>
      </c>
      <c r="E36" s="18">
        <v>570</v>
      </c>
      <c r="F36" s="18">
        <f t="shared" si="6"/>
        <v>627</v>
      </c>
      <c r="G36" s="64">
        <f>G35</f>
        <v>14700</v>
      </c>
      <c r="H36" s="67">
        <f t="shared" si="2"/>
        <v>8379000</v>
      </c>
      <c r="I36" s="68">
        <f t="shared" si="3"/>
        <v>9216900</v>
      </c>
      <c r="J36" s="69">
        <f t="shared" si="4"/>
        <v>19000</v>
      </c>
      <c r="K36" s="70">
        <f t="shared" si="5"/>
        <v>1567500</v>
      </c>
    </row>
    <row r="37" spans="1:11" s="20" customFormat="1" ht="12.75" x14ac:dyDescent="0.2">
      <c r="A37" s="58" t="s">
        <v>3</v>
      </c>
      <c r="B37" s="58"/>
      <c r="C37" s="58"/>
      <c r="D37" s="58"/>
      <c r="E37" s="66">
        <f t="shared" ref="E37:F37" si="7">SUM(E2:E36)</f>
        <v>16012</v>
      </c>
      <c r="F37" s="66">
        <f t="shared" si="7"/>
        <v>17613.199999999997</v>
      </c>
      <c r="G37" s="64"/>
      <c r="H37" s="71">
        <f t="shared" ref="H37:K37" si="8">SUM(H2:H36)</f>
        <v>233740200</v>
      </c>
      <c r="I37" s="71">
        <f t="shared" si="8"/>
        <v>257114220</v>
      </c>
      <c r="J37" s="57"/>
      <c r="K37" s="72">
        <f>SUM(K2:K36)</f>
        <v>44033000.000000007</v>
      </c>
    </row>
  </sheetData>
  <mergeCells count="1">
    <mergeCell ref="A37:D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zoomScale="130" zoomScaleNormal="130" workbookViewId="0">
      <selection activeCell="D3" sqref="D3:F3"/>
    </sheetView>
  </sheetViews>
  <sheetFormatPr defaultRowHeight="15" x14ac:dyDescent="0.25"/>
  <cols>
    <col min="2" max="2" width="10.28515625" customWidth="1"/>
    <col min="3" max="3" width="18.5703125" customWidth="1"/>
    <col min="4" max="4" width="10.42578125" customWidth="1"/>
    <col min="5" max="6" width="11.5703125" bestFit="1" customWidth="1"/>
    <col min="7" max="7" width="19.28515625" customWidth="1"/>
    <col min="8" max="8" width="21" customWidth="1"/>
    <col min="9" max="9" width="5.7109375" customWidth="1"/>
    <col min="10" max="10" width="19.28515625" customWidth="1"/>
    <col min="11" max="11" width="16.28515625" bestFit="1" customWidth="1"/>
    <col min="12" max="12" width="15.28515625" bestFit="1" customWidth="1"/>
  </cols>
  <sheetData>
    <row r="1" spans="1:13" x14ac:dyDescent="0.25">
      <c r="A1" s="3" t="s">
        <v>4</v>
      </c>
      <c r="B1" s="3" t="s">
        <v>18</v>
      </c>
      <c r="C1" s="3" t="s">
        <v>10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M1" s="1"/>
    </row>
    <row r="2" spans="1:13" ht="54" customHeight="1" x14ac:dyDescent="0.25">
      <c r="A2" s="22">
        <v>1</v>
      </c>
      <c r="B2" s="23" t="s">
        <v>24</v>
      </c>
      <c r="C2" s="24" t="s">
        <v>27</v>
      </c>
      <c r="D2" s="36">
        <v>96</v>
      </c>
      <c r="E2" s="25" t="e">
        <f>'Vedic Garden'!#REF!</f>
        <v>#REF!</v>
      </c>
      <c r="F2" s="26" t="e">
        <f>'Vedic Garden'!#REF!</f>
        <v>#REF!</v>
      </c>
      <c r="G2" s="42">
        <v>280399840</v>
      </c>
      <c r="H2" s="43">
        <v>308439824</v>
      </c>
      <c r="I2" s="27"/>
      <c r="J2" s="28">
        <v>2400</v>
      </c>
      <c r="K2" s="29" t="e">
        <f>F2*J2</f>
        <v>#REF!</v>
      </c>
      <c r="L2" s="29"/>
      <c r="M2" s="1"/>
    </row>
    <row r="3" spans="1:13" ht="33" x14ac:dyDescent="0.25">
      <c r="A3" s="30">
        <v>2</v>
      </c>
      <c r="B3" s="31" t="s">
        <v>25</v>
      </c>
      <c r="C3" s="24" t="s">
        <v>26</v>
      </c>
      <c r="D3" s="37"/>
      <c r="E3" s="32"/>
      <c r="F3" s="33"/>
      <c r="G3" s="44">
        <v>613242480</v>
      </c>
      <c r="H3" s="45">
        <v>674566728</v>
      </c>
      <c r="I3" s="27"/>
      <c r="J3" s="28">
        <v>2400</v>
      </c>
      <c r="K3" s="29">
        <f>F3*J3</f>
        <v>0</v>
      </c>
      <c r="L3" s="29"/>
      <c r="M3" s="1"/>
    </row>
    <row r="4" spans="1:13" x14ac:dyDescent="0.25">
      <c r="A4" s="59" t="s">
        <v>3</v>
      </c>
      <c r="B4" s="59"/>
      <c r="C4" s="59"/>
      <c r="D4" s="34">
        <f>SUM(D2:D3)</f>
        <v>96</v>
      </c>
      <c r="E4" s="35" t="e">
        <f t="shared" ref="E4:H4" si="0">SUM(E2:E3)</f>
        <v>#REF!</v>
      </c>
      <c r="F4" s="35" t="e">
        <f t="shared" si="0"/>
        <v>#REF!</v>
      </c>
      <c r="G4" s="46">
        <f t="shared" si="0"/>
        <v>893642320</v>
      </c>
      <c r="H4" s="46">
        <f t="shared" si="0"/>
        <v>983006552</v>
      </c>
      <c r="J4" s="4"/>
      <c r="K4" s="38" t="e">
        <f>SUM(K2:K3)</f>
        <v>#REF!</v>
      </c>
      <c r="M4" s="1"/>
    </row>
    <row r="5" spans="1:13" x14ac:dyDescent="0.25">
      <c r="F5" s="8"/>
      <c r="M5" s="1"/>
    </row>
    <row r="6" spans="1:13" x14ac:dyDescent="0.25">
      <c r="M6" s="1"/>
    </row>
    <row r="7" spans="1:13" x14ac:dyDescent="0.25">
      <c r="M7" s="1"/>
    </row>
    <row r="8" spans="1:13" x14ac:dyDescent="0.25">
      <c r="M8" s="1"/>
    </row>
    <row r="13" spans="1:13" x14ac:dyDescent="0.25">
      <c r="E13">
        <f>16+44</f>
        <v>60</v>
      </c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1:Q57"/>
  <sheetViews>
    <sheetView workbookViewId="0">
      <selection activeCell="O28" sqref="O28:O30"/>
    </sheetView>
  </sheetViews>
  <sheetFormatPr defaultRowHeight="15" x14ac:dyDescent="0.25"/>
  <sheetData>
    <row r="11" spans="13:17" ht="16.5" x14ac:dyDescent="0.25">
      <c r="M11" s="47"/>
      <c r="N11" s="47"/>
      <c r="O11" s="47"/>
      <c r="P11" s="8"/>
      <c r="Q11" s="53"/>
    </row>
    <row r="12" spans="13:17" ht="16.5" x14ac:dyDescent="0.25">
      <c r="M12" s="47"/>
      <c r="N12" s="47"/>
      <c r="O12" s="47"/>
      <c r="P12" s="8"/>
      <c r="Q12" s="53"/>
    </row>
    <row r="13" spans="13:17" ht="16.5" x14ac:dyDescent="0.25">
      <c r="M13" s="47"/>
      <c r="N13" s="47"/>
      <c r="O13" s="47"/>
      <c r="P13" s="8"/>
      <c r="Q13" s="53"/>
    </row>
    <row r="14" spans="13:17" ht="16.5" x14ac:dyDescent="0.25">
      <c r="M14" s="47"/>
      <c r="N14" s="47"/>
      <c r="O14" s="47"/>
      <c r="P14" s="8"/>
      <c r="Q14" s="53"/>
    </row>
    <row r="15" spans="13:17" ht="16.5" x14ac:dyDescent="0.25">
      <c r="M15" s="47"/>
      <c r="N15" s="47"/>
      <c r="O15" s="47"/>
      <c r="P15" s="8"/>
      <c r="Q15" s="53"/>
    </row>
    <row r="16" spans="13:17" x14ac:dyDescent="0.25">
      <c r="Q16" s="3"/>
    </row>
    <row r="26" spans="11:15" ht="16.5" x14ac:dyDescent="0.25">
      <c r="K26" s="39">
        <v>1</v>
      </c>
      <c r="L26" s="39" t="s">
        <v>15</v>
      </c>
      <c r="M26" s="39">
        <v>32.520000000000003</v>
      </c>
      <c r="N26" s="60">
        <f>M26*10.764</f>
        <v>350.04527999999999</v>
      </c>
      <c r="O26" s="39">
        <v>11</v>
      </c>
    </row>
    <row r="27" spans="11:15" ht="16.5" x14ac:dyDescent="0.25">
      <c r="K27" s="39">
        <v>2</v>
      </c>
      <c r="L27" s="39" t="s">
        <v>15</v>
      </c>
      <c r="M27" s="39">
        <v>33.5</v>
      </c>
      <c r="N27" s="60">
        <f t="shared" ref="N27:N30" si="0">M27*10.764</f>
        <v>360.59399999999999</v>
      </c>
      <c r="O27" s="39">
        <v>6</v>
      </c>
    </row>
    <row r="28" spans="11:15" ht="16.5" x14ac:dyDescent="0.25">
      <c r="K28" s="39">
        <v>3</v>
      </c>
      <c r="L28" s="39" t="s">
        <v>16</v>
      </c>
      <c r="M28" s="39">
        <v>50</v>
      </c>
      <c r="N28" s="60">
        <f t="shared" si="0"/>
        <v>538.19999999999993</v>
      </c>
      <c r="O28" s="39">
        <v>6</v>
      </c>
    </row>
    <row r="29" spans="11:15" ht="16.5" x14ac:dyDescent="0.25">
      <c r="K29" s="39">
        <v>4</v>
      </c>
      <c r="L29" s="39" t="s">
        <v>16</v>
      </c>
      <c r="M29" s="39">
        <v>51.8</v>
      </c>
      <c r="N29" s="60">
        <f t="shared" si="0"/>
        <v>557.57519999999988</v>
      </c>
      <c r="O29" s="39">
        <v>6</v>
      </c>
    </row>
    <row r="30" spans="11:15" ht="16.5" x14ac:dyDescent="0.25">
      <c r="K30" s="39">
        <v>5</v>
      </c>
      <c r="L30" s="39" t="s">
        <v>16</v>
      </c>
      <c r="M30" s="39">
        <v>52.99</v>
      </c>
      <c r="N30" s="60">
        <f t="shared" si="0"/>
        <v>570.38436000000002</v>
      </c>
      <c r="O30" s="39">
        <v>6</v>
      </c>
    </row>
    <row r="31" spans="11:15" x14ac:dyDescent="0.25">
      <c r="K31" s="9"/>
      <c r="L31" s="9"/>
      <c r="M31" s="9"/>
      <c r="N31" s="9"/>
      <c r="O31" s="3">
        <f>SUM(O26:O30)</f>
        <v>35</v>
      </c>
    </row>
    <row r="36" spans="4:8" ht="16.5" x14ac:dyDescent="0.25">
      <c r="D36" s="48"/>
      <c r="E36" s="48"/>
      <c r="F36" s="48"/>
      <c r="G36" s="48"/>
      <c r="H36" s="48"/>
    </row>
    <row r="37" spans="4:8" ht="16.5" x14ac:dyDescent="0.3">
      <c r="D37" s="39"/>
      <c r="E37" s="49"/>
      <c r="F37" s="49"/>
      <c r="G37" s="50"/>
      <c r="H37" s="39"/>
    </row>
    <row r="38" spans="4:8" ht="16.5" x14ac:dyDescent="0.3">
      <c r="D38" s="39"/>
      <c r="E38" s="49"/>
      <c r="F38" s="49"/>
      <c r="G38" s="50"/>
      <c r="H38" s="39"/>
    </row>
    <row r="39" spans="4:8" ht="16.5" x14ac:dyDescent="0.3">
      <c r="D39" s="39"/>
      <c r="E39" s="49"/>
      <c r="F39" s="49"/>
      <c r="G39" s="50"/>
      <c r="H39" s="39"/>
    </row>
    <row r="40" spans="4:8" ht="16.5" x14ac:dyDescent="0.3">
      <c r="D40" s="39"/>
      <c r="E40" s="49"/>
      <c r="F40" s="49"/>
      <c r="G40" s="50"/>
      <c r="H40" s="39"/>
    </row>
    <row r="41" spans="4:8" ht="16.5" x14ac:dyDescent="0.3">
      <c r="D41" s="39"/>
      <c r="E41" s="49"/>
      <c r="F41" s="49"/>
      <c r="G41" s="50"/>
      <c r="H41" s="39"/>
    </row>
    <row r="42" spans="4:8" ht="16.5" x14ac:dyDescent="0.3">
      <c r="D42" s="39"/>
      <c r="E42" s="49"/>
      <c r="F42" s="49"/>
      <c r="G42" s="50"/>
      <c r="H42" s="39"/>
    </row>
    <row r="43" spans="4:8" ht="16.5" x14ac:dyDescent="0.3">
      <c r="D43" s="39"/>
      <c r="E43" s="49"/>
      <c r="F43" s="49"/>
      <c r="G43" s="50"/>
      <c r="H43" s="39"/>
    </row>
    <row r="44" spans="4:8" ht="16.5" x14ac:dyDescent="0.3">
      <c r="D44" s="39"/>
      <c r="E44" s="49"/>
      <c r="F44" s="49"/>
      <c r="G44" s="50"/>
      <c r="H44" s="39"/>
    </row>
    <row r="45" spans="4:8" ht="16.5" x14ac:dyDescent="0.3">
      <c r="D45" s="39"/>
      <c r="E45" s="49"/>
      <c r="F45" s="49"/>
      <c r="G45" s="50"/>
      <c r="H45" s="39"/>
    </row>
    <row r="46" spans="4:8" ht="16.5" x14ac:dyDescent="0.3">
      <c r="D46" s="39"/>
      <c r="E46" s="49"/>
      <c r="F46" s="49"/>
      <c r="G46" s="50"/>
      <c r="H46" s="39"/>
    </row>
    <row r="47" spans="4:8" ht="16.5" x14ac:dyDescent="0.3">
      <c r="D47" s="39"/>
      <c r="E47" s="49"/>
      <c r="F47" s="49"/>
      <c r="G47" s="50"/>
      <c r="H47" s="39"/>
    </row>
    <row r="48" spans="4:8" ht="16.5" x14ac:dyDescent="0.3">
      <c r="D48" s="39"/>
      <c r="E48" s="49"/>
      <c r="F48" s="49"/>
      <c r="G48" s="50"/>
      <c r="H48" s="39"/>
    </row>
    <row r="49" spans="4:8" ht="16.5" x14ac:dyDescent="0.3">
      <c r="D49" s="39"/>
      <c r="E49" s="49"/>
      <c r="F49" s="49"/>
      <c r="G49" s="50"/>
      <c r="H49" s="39"/>
    </row>
    <row r="50" spans="4:8" ht="16.5" x14ac:dyDescent="0.3">
      <c r="D50" s="39"/>
      <c r="E50" s="49"/>
      <c r="F50" s="49"/>
      <c r="G50" s="50"/>
      <c r="H50" s="39"/>
    </row>
    <row r="51" spans="4:8" ht="16.5" x14ac:dyDescent="0.3">
      <c r="D51" s="39"/>
      <c r="E51" s="49"/>
      <c r="F51" s="49"/>
      <c r="G51" s="50"/>
      <c r="H51" s="39"/>
    </row>
    <row r="52" spans="4:8" ht="16.5" x14ac:dyDescent="0.3">
      <c r="D52" s="39"/>
      <c r="E52" s="49"/>
      <c r="F52" s="49"/>
      <c r="G52" s="50"/>
      <c r="H52" s="39"/>
    </row>
    <row r="53" spans="4:8" ht="16.5" x14ac:dyDescent="0.3">
      <c r="D53" s="39"/>
      <c r="E53" s="49"/>
      <c r="F53" s="49"/>
      <c r="G53" s="50"/>
      <c r="H53" s="39"/>
    </row>
    <row r="54" spans="4:8" ht="16.5" x14ac:dyDescent="0.3">
      <c r="D54" s="39"/>
      <c r="E54" s="49"/>
      <c r="F54" s="49"/>
      <c r="G54" s="50"/>
      <c r="H54" s="39"/>
    </row>
    <row r="55" spans="4:8" ht="16.5" x14ac:dyDescent="0.3">
      <c r="D55" s="39"/>
      <c r="E55" s="49"/>
      <c r="F55" s="49"/>
      <c r="G55" s="50"/>
      <c r="H55" s="39"/>
    </row>
    <row r="56" spans="4:8" ht="16.5" x14ac:dyDescent="0.3">
      <c r="D56" s="39"/>
      <c r="E56" s="49"/>
      <c r="F56" s="49"/>
      <c r="G56" s="50"/>
      <c r="H56" s="39"/>
    </row>
    <row r="57" spans="4:8" ht="16.5" x14ac:dyDescent="0.3">
      <c r="D57" s="51"/>
      <c r="E57" s="51"/>
      <c r="F57" s="51"/>
      <c r="G57" s="51"/>
      <c r="H57" s="5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4"/>
  <sheetViews>
    <sheetView zoomScale="115" zoomScaleNormal="115" workbookViewId="0">
      <selection activeCell="F2" sqref="F2:F7"/>
    </sheetView>
  </sheetViews>
  <sheetFormatPr defaultRowHeight="15" x14ac:dyDescent="0.25"/>
  <cols>
    <col min="2" max="2" width="13.42578125" bestFit="1" customWidth="1"/>
    <col min="7" max="7" width="28.42578125" customWidth="1"/>
  </cols>
  <sheetData>
    <row r="1" spans="1:12" x14ac:dyDescent="0.25">
      <c r="A1" s="6" t="s">
        <v>28</v>
      </c>
    </row>
    <row r="2" spans="1:12" x14ac:dyDescent="0.25">
      <c r="A2">
        <v>1</v>
      </c>
      <c r="B2" t="s">
        <v>13</v>
      </c>
      <c r="C2">
        <v>32.369999999999997</v>
      </c>
      <c r="D2" s="8">
        <f>C2*10.7643</f>
        <v>348.44039099999998</v>
      </c>
      <c r="E2" s="56">
        <v>348.4</v>
      </c>
      <c r="F2">
        <v>350</v>
      </c>
    </row>
    <row r="3" spans="1:12" x14ac:dyDescent="0.25">
      <c r="A3">
        <v>2</v>
      </c>
      <c r="B3" t="s">
        <v>12</v>
      </c>
      <c r="C3">
        <v>51.64</v>
      </c>
      <c r="D3" s="8">
        <f t="shared" ref="D3:D15" si="0">C3*10.7643</f>
        <v>555.86845200000005</v>
      </c>
      <c r="E3" s="56">
        <v>555.9</v>
      </c>
      <c r="F3">
        <v>558</v>
      </c>
    </row>
    <row r="4" spans="1:12" x14ac:dyDescent="0.25">
      <c r="A4">
        <v>3</v>
      </c>
      <c r="B4" t="s">
        <v>12</v>
      </c>
      <c r="C4">
        <v>49.85</v>
      </c>
      <c r="D4" s="8">
        <f t="shared" si="0"/>
        <v>536.60035500000004</v>
      </c>
      <c r="E4" s="56">
        <v>537</v>
      </c>
      <c r="F4">
        <v>538</v>
      </c>
    </row>
    <row r="5" spans="1:12" x14ac:dyDescent="0.25">
      <c r="A5">
        <v>4</v>
      </c>
      <c r="B5" t="s">
        <v>13</v>
      </c>
      <c r="C5">
        <v>32.369999999999997</v>
      </c>
      <c r="D5" s="8">
        <f t="shared" si="0"/>
        <v>348.44039099999998</v>
      </c>
      <c r="E5" s="56">
        <v>348</v>
      </c>
      <c r="F5">
        <v>350</v>
      </c>
    </row>
    <row r="6" spans="1:12" x14ac:dyDescent="0.25">
      <c r="A6">
        <v>5</v>
      </c>
      <c r="B6" t="s">
        <v>13</v>
      </c>
      <c r="C6">
        <v>33.35</v>
      </c>
      <c r="D6" s="8">
        <f t="shared" si="0"/>
        <v>358.98940500000003</v>
      </c>
      <c r="E6" s="56">
        <v>359</v>
      </c>
      <c r="F6">
        <v>361</v>
      </c>
    </row>
    <row r="7" spans="1:12" x14ac:dyDescent="0.25">
      <c r="A7">
        <v>6</v>
      </c>
      <c r="B7" t="s">
        <v>12</v>
      </c>
      <c r="C7">
        <v>52.76</v>
      </c>
      <c r="D7" s="8">
        <f t="shared" si="0"/>
        <v>567.92446800000005</v>
      </c>
      <c r="E7" s="56">
        <v>568</v>
      </c>
      <c r="F7">
        <v>570</v>
      </c>
    </row>
    <row r="8" spans="1:12" x14ac:dyDescent="0.25">
      <c r="D8" s="8"/>
    </row>
    <row r="9" spans="1:12" x14ac:dyDescent="0.25">
      <c r="A9" s="40" t="s">
        <v>29</v>
      </c>
      <c r="D9" s="54"/>
      <c r="E9" s="8"/>
    </row>
    <row r="10" spans="1:12" x14ac:dyDescent="0.25">
      <c r="A10">
        <v>1</v>
      </c>
      <c r="B10" t="s">
        <v>13</v>
      </c>
      <c r="C10">
        <v>32.369999999999997</v>
      </c>
      <c r="D10" s="63">
        <f t="shared" si="0"/>
        <v>348.44039099999998</v>
      </c>
      <c r="E10" s="8"/>
      <c r="F10">
        <v>350</v>
      </c>
    </row>
    <row r="11" spans="1:12" ht="16.5" x14ac:dyDescent="0.25">
      <c r="A11">
        <v>2</v>
      </c>
      <c r="B11" t="s">
        <v>12</v>
      </c>
      <c r="C11">
        <v>51.64</v>
      </c>
      <c r="D11" s="63">
        <f t="shared" si="0"/>
        <v>555.86845200000005</v>
      </c>
      <c r="E11" s="8"/>
      <c r="F11">
        <v>558</v>
      </c>
      <c r="G11" s="9"/>
      <c r="H11" s="39">
        <v>1</v>
      </c>
      <c r="I11" s="39" t="s">
        <v>15</v>
      </c>
      <c r="J11" s="39">
        <v>32.520000000000003</v>
      </c>
      <c r="K11" s="60">
        <f>J11*10.764</f>
        <v>350.04527999999999</v>
      </c>
      <c r="L11" s="39">
        <v>11</v>
      </c>
    </row>
    <row r="12" spans="1:12" ht="16.5" x14ac:dyDescent="0.25">
      <c r="A12">
        <v>3</v>
      </c>
      <c r="B12" t="s">
        <v>12</v>
      </c>
      <c r="C12">
        <v>49.85</v>
      </c>
      <c r="D12" s="63">
        <f t="shared" si="0"/>
        <v>536.60035500000004</v>
      </c>
      <c r="E12" s="8"/>
      <c r="F12">
        <v>538</v>
      </c>
      <c r="G12" s="9"/>
      <c r="H12" s="39">
        <v>2</v>
      </c>
      <c r="I12" s="39" t="s">
        <v>15</v>
      </c>
      <c r="J12" s="39">
        <v>33.5</v>
      </c>
      <c r="K12" s="60">
        <f t="shared" ref="K12:K15" si="1">J12*10.764</f>
        <v>360.59399999999999</v>
      </c>
      <c r="L12" s="39">
        <v>6</v>
      </c>
    </row>
    <row r="13" spans="1:12" ht="16.5" x14ac:dyDescent="0.25">
      <c r="A13">
        <v>4</v>
      </c>
      <c r="B13" t="s">
        <v>30</v>
      </c>
      <c r="D13" s="61"/>
      <c r="E13" s="8"/>
      <c r="G13" s="9"/>
      <c r="H13" s="39">
        <v>3</v>
      </c>
      <c r="I13" s="39" t="s">
        <v>16</v>
      </c>
      <c r="J13" s="39">
        <v>50</v>
      </c>
      <c r="K13" s="60">
        <f t="shared" si="1"/>
        <v>538.19999999999993</v>
      </c>
      <c r="L13" s="39">
        <v>6</v>
      </c>
    </row>
    <row r="14" spans="1:12" ht="16.5" x14ac:dyDescent="0.25">
      <c r="A14">
        <v>5</v>
      </c>
      <c r="B14" t="s">
        <v>13</v>
      </c>
      <c r="C14">
        <v>33.35</v>
      </c>
      <c r="D14" s="63">
        <f t="shared" si="0"/>
        <v>358.98940500000003</v>
      </c>
      <c r="E14" s="8"/>
      <c r="F14">
        <v>361</v>
      </c>
      <c r="H14" s="39">
        <v>4</v>
      </c>
      <c r="I14" s="39" t="s">
        <v>16</v>
      </c>
      <c r="J14" s="39">
        <v>51.8</v>
      </c>
      <c r="K14" s="60">
        <f t="shared" si="1"/>
        <v>557.57519999999988</v>
      </c>
      <c r="L14" s="39">
        <v>6</v>
      </c>
    </row>
    <row r="15" spans="1:12" ht="16.5" x14ac:dyDescent="0.25">
      <c r="A15">
        <v>6</v>
      </c>
      <c r="B15" t="s">
        <v>12</v>
      </c>
      <c r="C15">
        <v>52.76</v>
      </c>
      <c r="D15" s="63">
        <f t="shared" si="0"/>
        <v>567.92446800000005</v>
      </c>
      <c r="E15" s="8"/>
      <c r="F15">
        <v>570</v>
      </c>
      <c r="H15" s="39">
        <v>5</v>
      </c>
      <c r="I15" s="39" t="s">
        <v>16</v>
      </c>
      <c r="J15" s="39">
        <v>52.99</v>
      </c>
      <c r="K15" s="60">
        <f t="shared" si="1"/>
        <v>570.38436000000002</v>
      </c>
      <c r="L15" s="39">
        <v>6</v>
      </c>
    </row>
    <row r="16" spans="1:12" x14ac:dyDescent="0.25">
      <c r="D16" s="62"/>
      <c r="E16" s="8"/>
      <c r="H16" s="9"/>
      <c r="I16" s="9"/>
      <c r="J16" s="9"/>
      <c r="K16" s="9"/>
      <c r="L16" s="3">
        <f>SUM(L11:L15)</f>
        <v>35</v>
      </c>
    </row>
    <row r="17" spans="1:5" x14ac:dyDescent="0.25">
      <c r="D17" s="62"/>
      <c r="E17" s="8"/>
    </row>
    <row r="18" spans="1:5" x14ac:dyDescent="0.25">
      <c r="C18" s="7"/>
      <c r="E18" s="8"/>
    </row>
    <row r="20" spans="1:5" x14ac:dyDescent="0.25">
      <c r="A20" s="6"/>
    </row>
    <row r="21" spans="1:5" x14ac:dyDescent="0.25">
      <c r="E21" s="8"/>
    </row>
    <row r="22" spans="1:5" x14ac:dyDescent="0.25">
      <c r="E22" s="8"/>
    </row>
    <row r="23" spans="1:5" x14ac:dyDescent="0.25">
      <c r="E23" s="8"/>
    </row>
    <row r="24" spans="1:5" x14ac:dyDescent="0.25">
      <c r="E24" s="8"/>
    </row>
    <row r="25" spans="1:5" x14ac:dyDescent="0.25">
      <c r="E25" s="8"/>
    </row>
    <row r="26" spans="1:5" x14ac:dyDescent="0.25">
      <c r="E26" s="8"/>
    </row>
    <row r="27" spans="1:5" x14ac:dyDescent="0.25">
      <c r="E27" s="8"/>
    </row>
    <row r="28" spans="1:5" x14ac:dyDescent="0.25">
      <c r="A28" s="6"/>
      <c r="E28" s="8"/>
    </row>
    <row r="29" spans="1:5" x14ac:dyDescent="0.25">
      <c r="E29" s="8"/>
    </row>
    <row r="30" spans="1:5" x14ac:dyDescent="0.25">
      <c r="C30" s="7"/>
      <c r="E30" s="8"/>
    </row>
    <row r="32" spans="1:5" x14ac:dyDescent="0.25">
      <c r="A32" s="41"/>
    </row>
    <row r="33" spans="5:5" x14ac:dyDescent="0.25">
      <c r="E33" s="8"/>
    </row>
    <row r="34" spans="5:5" x14ac:dyDescent="0.25">
      <c r="E34" s="8"/>
    </row>
  </sheetData>
  <phoneticPr fontId="1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12"/>
  <sheetViews>
    <sheetView workbookViewId="0">
      <selection activeCell="B3" sqref="B3"/>
    </sheetView>
  </sheetViews>
  <sheetFormatPr defaultRowHeight="15" x14ac:dyDescent="0.25"/>
  <cols>
    <col min="4" max="4" width="14.28515625" bestFit="1" customWidth="1"/>
    <col min="5" max="5" width="12.5703125" bestFit="1" customWidth="1"/>
  </cols>
  <sheetData>
    <row r="2" spans="1:12" x14ac:dyDescent="0.25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>
        <v>22.584</v>
      </c>
      <c r="C3" s="1">
        <f>B3*10.764</f>
        <v>243.09417599999998</v>
      </c>
      <c r="D3" s="1">
        <v>3000000</v>
      </c>
      <c r="E3" s="2">
        <f>D3/C3</f>
        <v>12340.896229451422</v>
      </c>
      <c r="F3" s="1">
        <v>100</v>
      </c>
      <c r="G3" s="1">
        <v>100</v>
      </c>
      <c r="H3" s="1">
        <f>D3+F3+G3</f>
        <v>3000200</v>
      </c>
      <c r="I3" s="1"/>
      <c r="J3" s="1">
        <f>H3/C3</f>
        <v>12341.718955866718</v>
      </c>
      <c r="K3" s="1"/>
      <c r="L3" s="1"/>
    </row>
    <row r="4" spans="1:12" x14ac:dyDescent="0.25">
      <c r="A4" s="1"/>
      <c r="B4" s="1"/>
      <c r="C4" s="1"/>
      <c r="D4" s="1"/>
      <c r="E4" s="2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10" spans="1:12" x14ac:dyDescent="0.25">
      <c r="D10" s="4"/>
    </row>
    <row r="11" spans="1:12" x14ac:dyDescent="0.25">
      <c r="D11" s="4"/>
    </row>
    <row r="12" spans="1:12" x14ac:dyDescent="0.25">
      <c r="D12" s="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6:J44"/>
  <sheetViews>
    <sheetView topLeftCell="A34" workbookViewId="0">
      <selection activeCell="J36" sqref="J36"/>
    </sheetView>
  </sheetViews>
  <sheetFormatPr defaultRowHeight="15" x14ac:dyDescent="0.25"/>
  <cols>
    <col min="3" max="3" width="12.5703125" bestFit="1" customWidth="1"/>
  </cols>
  <sheetData>
    <row r="36" spans="2:10" x14ac:dyDescent="0.25">
      <c r="B36">
        <v>520</v>
      </c>
      <c r="C36" s="4">
        <v>6800000</v>
      </c>
      <c r="D36">
        <f>C36/B36</f>
        <v>13076.923076923076</v>
      </c>
      <c r="H36">
        <v>666</v>
      </c>
      <c r="I36">
        <v>10000000</v>
      </c>
      <c r="J36">
        <f>I36/H36</f>
        <v>15015.015015015015</v>
      </c>
    </row>
    <row r="37" spans="2:10" x14ac:dyDescent="0.25">
      <c r="B37">
        <v>390</v>
      </c>
      <c r="C37" s="4">
        <v>6000000</v>
      </c>
      <c r="D37">
        <f>C37/B37</f>
        <v>15384.615384615385</v>
      </c>
    </row>
    <row r="38" spans="2:10" x14ac:dyDescent="0.25">
      <c r="B38">
        <v>520</v>
      </c>
      <c r="C38" s="10">
        <v>8000000</v>
      </c>
      <c r="D38">
        <f t="shared" ref="D38:D44" si="0">C38/B38</f>
        <v>15384.615384615385</v>
      </c>
    </row>
    <row r="39" spans="2:10" x14ac:dyDescent="0.25">
      <c r="B39">
        <v>420</v>
      </c>
      <c r="C39" s="10">
        <v>5000000</v>
      </c>
      <c r="D39">
        <f t="shared" si="0"/>
        <v>11904.761904761905</v>
      </c>
    </row>
    <row r="40" spans="2:10" x14ac:dyDescent="0.25">
      <c r="B40">
        <v>390</v>
      </c>
      <c r="C40" s="10">
        <v>5200000</v>
      </c>
      <c r="D40">
        <f t="shared" si="0"/>
        <v>13333.333333333334</v>
      </c>
    </row>
    <row r="41" spans="2:10" x14ac:dyDescent="0.25">
      <c r="D41" t="e">
        <f t="shared" si="0"/>
        <v>#DIV/0!</v>
      </c>
    </row>
    <row r="42" spans="2:10" x14ac:dyDescent="0.25">
      <c r="D42" t="e">
        <f t="shared" si="0"/>
        <v>#DIV/0!</v>
      </c>
    </row>
    <row r="43" spans="2:10" x14ac:dyDescent="0.25">
      <c r="D43" t="e">
        <f t="shared" si="0"/>
        <v>#DIV/0!</v>
      </c>
    </row>
    <row r="44" spans="2:10" x14ac:dyDescent="0.25">
      <c r="D44" t="e">
        <f t="shared" si="0"/>
        <v>#DIV/0!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P11" sqref="P1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Vedic Garden</vt:lpstr>
      <vt:lpstr>Total</vt:lpstr>
      <vt:lpstr>RERA</vt:lpstr>
      <vt:lpstr>Typical Floor</vt:lpstr>
      <vt:lpstr>IGR</vt:lpstr>
      <vt:lpstr>Rates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2024-06-13T10:55:06Z</dcterms:modified>
</cp:coreProperties>
</file>