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Dnyaneshwar Kashinath Pawar &amp; Mrs. Manisha Dnyaneshwar Pawar\"/>
    </mc:Choice>
  </mc:AlternateContent>
  <xr:revisionPtr revIDLastSave="0" documentId="13_ncr:1_{BA723F70-187F-4604-904D-46125AE133A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  <sheet name="Sheet5" sheetId="9" r:id="rId6"/>
  </sheets>
  <calcPr calcId="191029"/>
</workbook>
</file>

<file path=xl/calcChain.xml><?xml version="1.0" encoding="utf-8"?>
<calcChain xmlns="http://schemas.openxmlformats.org/spreadsheetml/2006/main">
  <c r="G7" i="4" l="1"/>
  <c r="Q12" i="9" l="1"/>
  <c r="AE16" i="7"/>
  <c r="R11" i="8"/>
  <c r="K33" i="4"/>
  <c r="K34" i="4" s="1"/>
  <c r="K36" i="4" s="1"/>
  <c r="K50" i="4"/>
  <c r="K32" i="4"/>
  <c r="K31" i="4"/>
  <c r="K40" i="4" s="1"/>
  <c r="K38" i="4" l="1"/>
  <c r="K39" i="4" s="1"/>
  <c r="K42" i="4" s="1"/>
  <c r="K45" i="4" s="1"/>
  <c r="K47" i="4" s="1"/>
  <c r="K52" i="4" l="1"/>
  <c r="K49" i="4"/>
  <c r="K48" i="4"/>
  <c r="P6" i="7" l="1"/>
  <c r="AC21" i="6"/>
  <c r="I25" i="4"/>
  <c r="O12" i="6"/>
  <c r="AP37" i="5"/>
  <c r="AC25" i="5"/>
  <c r="P12" i="5"/>
  <c r="B53" i="4" l="1"/>
  <c r="O15" i="4" l="1"/>
  <c r="H15" i="4"/>
  <c r="J15" i="4" s="1"/>
  <c r="K15" i="4" s="1"/>
  <c r="L15" i="4" s="1"/>
  <c r="N15" i="4" s="1"/>
  <c r="M15" i="4" l="1"/>
  <c r="I15" i="4"/>
  <c r="C9" i="4"/>
  <c r="O17" i="4" l="1"/>
  <c r="H17" i="4"/>
  <c r="J17" i="4" s="1"/>
  <c r="K17" i="4" s="1"/>
  <c r="L17" i="4" s="1"/>
  <c r="N17" i="4" s="1"/>
  <c r="O16" i="4"/>
  <c r="H16" i="4"/>
  <c r="I16" i="4" s="1"/>
  <c r="O14" i="4"/>
  <c r="H14" i="4"/>
  <c r="J14" i="4" s="1"/>
  <c r="K14" i="4" s="1"/>
  <c r="L14" i="4" s="1"/>
  <c r="N14" i="4" s="1"/>
  <c r="M17" i="4" l="1"/>
  <c r="I17" i="4"/>
  <c r="J16" i="4"/>
  <c r="K16" i="4" s="1"/>
  <c r="L16" i="4" s="1"/>
  <c r="N16" i="4" s="1"/>
  <c r="M16" i="4" s="1"/>
  <c r="M14" i="4"/>
  <c r="I14" i="4"/>
  <c r="C119" i="4"/>
  <c r="B88" i="4" l="1"/>
  <c r="B89" i="4" s="1"/>
  <c r="C19" i="4"/>
  <c r="O18" i="4"/>
  <c r="N18" i="4"/>
  <c r="M18" i="4" l="1"/>
  <c r="O19" i="4" l="1"/>
  <c r="N19" i="4" l="1"/>
  <c r="M19" i="4" l="1"/>
  <c r="C32" i="4"/>
  <c r="C29" i="4"/>
  <c r="C35" i="4" s="1"/>
  <c r="C39" i="4"/>
  <c r="C33" i="4" l="1"/>
  <c r="C36" i="4" s="1"/>
  <c r="C40" i="4"/>
  <c r="C38" i="4" l="1"/>
  <c r="C37" i="4"/>
</calcChain>
</file>

<file path=xl/sharedStrings.xml><?xml version="1.0" encoding="utf-8"?>
<sst xmlns="http://schemas.openxmlformats.org/spreadsheetml/2006/main" count="83" uniqueCount="70">
  <si>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</si>
  <si>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</si>
  <si>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</si>
  <si>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</si>
  <si>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</si>
  <si>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</si>
  <si>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</si>
  <si>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</si>
  <si>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</si>
  <si>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</si>
  <si>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</si>
  <si>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</si>
  <si>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</si>
  <si>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</si>
  <si>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</si>
  <si>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</si>
  <si>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</si>
  <si>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</si>
  <si>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</si>
  <si>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</si>
  <si>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</si>
  <si>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</si>
  <si>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</si>
  <si>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</si>
  <si>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</si>
  <si>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</si>
  <si>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</si>
  <si>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</si>
  <si>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</si>
  <si>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>Total Fair Market Value</t>
  </si>
  <si>
    <t>`</t>
  </si>
  <si>
    <t>Age Of Build. In Years(approx)</t>
  </si>
  <si>
    <t>Sq.M</t>
  </si>
  <si>
    <t>Total BUA</t>
  </si>
  <si>
    <t>Structure Value (as per approved plan)</t>
  </si>
  <si>
    <t xml:space="preserve">Built Up Area </t>
  </si>
  <si>
    <t xml:space="preserve">Ground </t>
  </si>
  <si>
    <t>Shri. Dnyaneshwar Kashinath Pawar &amp; Mrs. Manisha Dnyaneshwar Pawar</t>
  </si>
  <si>
    <t>Residential Bungalow No. Bangalow No. 8, Ground Floor, Sushrut Co.-Op. Hsg. Soc. Ltd., Pipe Line Road, Louis Wadi, Plot No. 110, 111 &amp; 112 Part &amp; 8, New/Current Survey No. TPS No. 1, Village - Panchpakhadi, Thane West, PIN Code - 400 604</t>
  </si>
  <si>
    <t xml:space="preserve">land area </t>
  </si>
  <si>
    <t xml:space="preserve">First Floor </t>
  </si>
  <si>
    <t>Second Floor</t>
  </si>
  <si>
    <t>Agree. Value</t>
  </si>
  <si>
    <t>30.08.2018</t>
  </si>
  <si>
    <t>per sq.ft on C.A</t>
  </si>
  <si>
    <t xml:space="preserve">per sq.ft on C.A </t>
  </si>
  <si>
    <t>per sq.ft on BUA</t>
  </si>
  <si>
    <t>12 CR REQUIREMENT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</si>
  <si>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</si>
  <si>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</si>
  <si>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</si>
  <si>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</si>
  <si>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</si>
  <si>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</si>
  <si>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</si>
  <si>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</si>
  <si>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(100-10)X19/60</t>
  </si>
  <si>
    <t>Depreciation Amt</t>
  </si>
  <si>
    <t>Depreciated Bldg. Rate</t>
  </si>
  <si>
    <t xml:space="preserve">Total Composite </t>
  </si>
  <si>
    <t>sq.ft</t>
  </si>
  <si>
    <t>Fair Market Value</t>
  </si>
  <si>
    <t>TOTAL FMV</t>
  </si>
  <si>
    <t>RV</t>
  </si>
  <si>
    <t>DV</t>
  </si>
  <si>
    <t>IV</t>
  </si>
  <si>
    <t>RR Value</t>
  </si>
  <si>
    <t>Rental Value</t>
  </si>
  <si>
    <t>PER SQ.FT</t>
  </si>
  <si>
    <t>Bungalow (341.27 Sq.M)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</si>
</sst>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5" fillId="0" borderId="0" xfId="0" applyFont="1" applyBorder="1"/>
    <xf numFmtId="0" fontId="16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0" fillId="0" borderId="5" xfId="0" applyNumberFormat="1" applyFont="1" applyBorder="1"/>
    <xf numFmtId="0" fontId="19" fillId="0" borderId="7" xfId="0" applyFont="1" applyBorder="1"/>
    <xf numFmtId="43" fontId="19" fillId="0" borderId="8" xfId="1" applyFont="1" applyFill="1" applyBorder="1"/>
    <xf numFmtId="2" fontId="20" fillId="0" borderId="8" xfId="1" applyNumberFormat="1" applyFont="1" applyFill="1" applyBorder="1"/>
    <xf numFmtId="43" fontId="20" fillId="0" borderId="9" xfId="1" applyFont="1" applyFill="1" applyBorder="1"/>
    <xf numFmtId="0" fontId="19" fillId="0" borderId="10" xfId="0" applyFont="1" applyBorder="1" applyAlignment="1">
      <alignment wrapText="1"/>
    </xf>
    <xf numFmtId="43" fontId="19" fillId="0" borderId="0" xfId="1" applyFont="1" applyFill="1" applyBorder="1"/>
    <xf numFmtId="2" fontId="20" fillId="0" borderId="0" xfId="1" applyNumberFormat="1" applyFont="1" applyFill="1" applyBorder="1"/>
    <xf numFmtId="43" fontId="20" fillId="0" borderId="11" xfId="1" applyFont="1" applyFill="1" applyBorder="1"/>
    <xf numFmtId="0" fontId="19" fillId="0" borderId="10" xfId="0" applyFont="1" applyBorder="1"/>
    <xf numFmtId="0" fontId="19" fillId="0" borderId="0" xfId="0" applyFont="1"/>
    <xf numFmtId="2" fontId="20" fillId="0" borderId="0" xfId="0" applyNumberFormat="1" applyFont="1"/>
    <xf numFmtId="0" fontId="20" fillId="0" borderId="11" xfId="0" applyFont="1" applyBorder="1"/>
    <xf numFmtId="9" fontId="19" fillId="0" borderId="0" xfId="0" applyNumberFormat="1" applyFont="1"/>
    <xf numFmtId="10" fontId="20" fillId="0" borderId="11" xfId="0" applyNumberFormat="1" applyFont="1" applyBorder="1"/>
    <xf numFmtId="0" fontId="21" fillId="0" borderId="10" xfId="0" applyFont="1" applyBorder="1"/>
    <xf numFmtId="0" fontId="22" fillId="0" borderId="0" xfId="0" applyFont="1"/>
    <xf numFmtId="0" fontId="22" fillId="0" borderId="10" xfId="0" applyFont="1" applyBorder="1"/>
    <xf numFmtId="43" fontId="20" fillId="0" borderId="0" xfId="1" applyFont="1" applyBorder="1"/>
    <xf numFmtId="0" fontId="15" fillId="0" borderId="11" xfId="0" applyFont="1" applyBorder="1"/>
    <xf numFmtId="0" fontId="14" fillId="0" borderId="10" xfId="0" applyFont="1" applyBorder="1"/>
    <xf numFmtId="0" fontId="14" fillId="0" borderId="0" xfId="0" applyFont="1"/>
    <xf numFmtId="43" fontId="20" fillId="0" borderId="0" xfId="1" applyFont="1" applyFill="1" applyBorder="1"/>
    <xf numFmtId="43" fontId="23" fillId="0" borderId="11" xfId="0" applyNumberFormat="1" applyFont="1" applyBorder="1"/>
    <xf numFmtId="0" fontId="23" fillId="0" borderId="11" xfId="0" applyFont="1" applyBorder="1"/>
    <xf numFmtId="2" fontId="23" fillId="0" borderId="0" xfId="0" applyNumberFormat="1" applyFont="1"/>
    <xf numFmtId="0" fontId="23" fillId="0" borderId="10" xfId="0" applyFont="1" applyBorder="1"/>
    <xf numFmtId="0" fontId="23" fillId="0" borderId="0" xfId="0" applyFont="1"/>
    <xf numFmtId="2" fontId="24" fillId="0" borderId="0" xfId="0" applyNumberFormat="1" applyFont="1"/>
    <xf numFmtId="0" fontId="0" fillId="0" borderId="11" xfId="0" applyBorder="1"/>
    <xf numFmtId="0" fontId="0" fillId="0" borderId="12" xfId="0" applyBorder="1"/>
    <xf numFmtId="0" fontId="0" fillId="0" borderId="13" xfId="0" applyBorder="1"/>
    <xf numFmtId="2" fontId="0" fillId="0" borderId="13" xfId="0" applyNumberFormat="1" applyBorder="1"/>
    <xf numFmtId="0" fontId="0" fillId="0" borderId="14" xfId="0" applyBorder="1"/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591568</xdr:colOff>
      <xdr:row>46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A1650-72BA-4DEE-90F5-B1E132A06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97168" cy="86975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</xdr:row>
      <xdr:rowOff>0</xdr:rowOff>
    </xdr:from>
    <xdr:to>
      <xdr:col>27</xdr:col>
      <xdr:colOff>124871</xdr:colOff>
      <xdr:row>58</xdr:row>
      <xdr:rowOff>67854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DC0DDD-F536-4899-B932-EF835B375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2667000"/>
          <a:ext cx="7497221" cy="8449854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40</xdr:col>
      <xdr:colOff>29600</xdr:colOff>
      <xdr:row>74</xdr:row>
      <xdr:rowOff>105986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D875E6-25AF-4DF9-B46B-05D1C0F6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25950" y="5524500"/>
          <a:ext cx="7344800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105811</xdr:colOff>
      <xdr:row>43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1AA2C-3CFB-492B-B2C2-19C4395C8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421011" cy="7887801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14</xdr:row>
      <xdr:rowOff>0</xdr:rowOff>
    </xdr:from>
    <xdr:to>
      <xdr:col>26</xdr:col>
      <xdr:colOff>534538</xdr:colOff>
      <xdr:row>59</xdr:row>
      <xdr:rowOff>48828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29F236-B172-4275-A782-1F9D9B250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1550" y="2667000"/>
          <a:ext cx="8154538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210685</xdr:colOff>
      <xdr:row>46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C5B17-E8B8-4499-800B-327A529EF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135485" cy="851653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29</xdr:col>
      <xdr:colOff>391601</xdr:colOff>
      <xdr:row>50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81B9C3-B757-4174-BD00-0496DDC6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333500"/>
          <a:ext cx="7706801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58349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8F0E7-56EE-4911-82FE-8FACEDED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92749" cy="8125959"/>
        </a:xfrm>
        <a:prstGeom prst="rect">
          <a:avLst/>
        </a:prstGeom>
      </xdr:spPr>
    </xdr:pic>
    <xdr:clientData/>
  </xdr:twoCellAnchor>
  <xdr:twoCellAnchor editAs="oneCell">
    <xdr:from>
      <xdr:col>16</xdr:col>
      <xdr:colOff>323850</xdr:colOff>
      <xdr:row>13</xdr:row>
      <xdr:rowOff>76200</xdr:rowOff>
    </xdr:from>
    <xdr:to>
      <xdr:col>31</xdr:col>
      <xdr:colOff>39336</xdr:colOff>
      <xdr:row>48</xdr:row>
      <xdr:rowOff>105710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18A23-8420-4587-9FCB-6B204D6F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7450" y="2552700"/>
          <a:ext cx="8859486" cy="6697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1E4EF6-C6FF-4E3B-9C3B-4236BEDA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6762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6"/>
  <sheetViews>
    <sheetView tabSelected="1" zoomScaleNormal="100" workbookViewId="0">
      <pane xSplit="3" ySplit="12" topLeftCell="D40" activePane="bottomRight" state="frozen"/>
      <selection pane="topRight" activeCell="C1" sqref="C1"/>
      <selection pane="bottomLeft" activeCell="A7" sqref="A7"/>
      <selection pane="bottomRight" activeCell="N54" sqref="N54"/>
    </sheetView>
  </sheetViews>
  <sheetFormatPr defaultColWidth="20" defaultRowHeight="16.5" x14ac:dyDescent="0.3"/>
  <cols>
    <col min="1" max="1" width="6.7109375" style="1" customWidth="1"/>
    <col min="2" max="2" width="20" style="16" customWidth="1"/>
    <col min="3" max="3" width="16.7109375" style="66" customWidth="1"/>
    <col min="4" max="4" width="8.7109375" style="1" customWidth="1"/>
    <col min="5" max="5" width="9.42578125" style="1" customWidth="1"/>
    <col min="6" max="6" width="14.425781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12.5703125" style="4" customWidth="1"/>
    <col min="11" max="11" width="17.85546875" style="1" customWidth="1"/>
    <col min="12" max="12" width="14" style="4" customWidth="1"/>
    <col min="13" max="13" width="14.5703125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7"/>
      <c r="C1" s="68"/>
    </row>
    <row r="2" spans="2:15" x14ac:dyDescent="0.3">
      <c r="B2" s="74"/>
      <c r="C2" s="69"/>
      <c r="D2" s="70"/>
      <c r="E2" s="71"/>
      <c r="F2" s="72"/>
      <c r="G2" s="73"/>
    </row>
    <row r="3" spans="2:15" ht="27.75" customHeight="1" x14ac:dyDescent="0.3">
      <c r="B3" s="128" t="s">
        <v>37</v>
      </c>
      <c r="C3" s="128"/>
      <c r="D3" s="128"/>
      <c r="E3" s="128"/>
      <c r="F3" s="128"/>
      <c r="G3" s="128"/>
    </row>
    <row r="4" spans="2:15" ht="36" customHeight="1" x14ac:dyDescent="0.3">
      <c r="B4" s="130" t="s">
        <v>38</v>
      </c>
      <c r="C4" s="131"/>
      <c r="D4" s="131"/>
      <c r="E4" s="131"/>
      <c r="F4" s="131"/>
      <c r="G4" s="131"/>
      <c r="H4" s="131"/>
      <c r="I4" s="131"/>
      <c r="J4" s="132"/>
      <c r="L4" s="1"/>
    </row>
    <row r="5" spans="2:15" ht="17.25" customHeight="1" x14ac:dyDescent="0.3">
      <c r="B5" s="78"/>
      <c r="C5" s="78"/>
      <c r="D5" s="78"/>
      <c r="E5" s="78"/>
      <c r="F5" s="78"/>
      <c r="G5" s="78"/>
      <c r="H5" s="78"/>
      <c r="I5" s="1"/>
      <c r="J5" s="1"/>
      <c r="L5" s="1"/>
    </row>
    <row r="6" spans="2:15" ht="15.75" customHeight="1" x14ac:dyDescent="0.3">
      <c r="B6" s="6" t="s">
        <v>11</v>
      </c>
      <c r="C6" s="56"/>
    </row>
    <row r="7" spans="2:15" x14ac:dyDescent="0.3">
      <c r="B7" s="12" t="s">
        <v>39</v>
      </c>
      <c r="C7" s="88">
        <v>390.18</v>
      </c>
      <c r="D7" s="38" t="s">
        <v>32</v>
      </c>
      <c r="G7" s="1">
        <f>C7*10.764</f>
        <v>4199.8975199999995</v>
      </c>
      <c r="H7" s="1"/>
      <c r="I7" s="1"/>
      <c r="K7" s="4"/>
      <c r="M7" s="4"/>
      <c r="N7" s="1"/>
      <c r="O7" s="1"/>
    </row>
    <row r="8" spans="2:15" x14ac:dyDescent="0.3">
      <c r="B8" s="13" t="s">
        <v>5</v>
      </c>
      <c r="C8" s="57"/>
      <c r="D8" s="14"/>
      <c r="F8" s="82"/>
      <c r="G8" s="82"/>
      <c r="H8" s="82"/>
      <c r="K8" s="4"/>
      <c r="M8" s="4"/>
      <c r="N8" s="1"/>
      <c r="O8" s="1"/>
    </row>
    <row r="9" spans="2:15" x14ac:dyDescent="0.3">
      <c r="B9" s="84" t="s">
        <v>16</v>
      </c>
      <c r="C9" s="77">
        <f>C7*C8</f>
        <v>0</v>
      </c>
      <c r="D9" s="85"/>
      <c r="F9" s="18"/>
      <c r="G9" s="20"/>
      <c r="H9" s="1"/>
      <c r="K9" s="4"/>
      <c r="M9" s="4"/>
      <c r="N9" s="1"/>
      <c r="O9" s="1"/>
    </row>
    <row r="10" spans="2:15" ht="20.25" customHeight="1" x14ac:dyDescent="0.3">
      <c r="B10" s="39"/>
      <c r="C10" s="59"/>
      <c r="D10" s="40"/>
      <c r="F10" s="18"/>
      <c r="G10" s="20"/>
      <c r="H10" s="1"/>
      <c r="K10" s="4"/>
      <c r="M10" s="4"/>
      <c r="N10" s="1"/>
      <c r="O10" s="1"/>
    </row>
    <row r="11" spans="2:15" ht="33" customHeight="1" x14ac:dyDescent="0.3">
      <c r="B11" s="129" t="s">
        <v>34</v>
      </c>
      <c r="C11" s="129"/>
      <c r="E11" s="17"/>
    </row>
    <row r="12" spans="2:15" s="2" customFormat="1" ht="51" x14ac:dyDescent="0.2">
      <c r="B12" s="41" t="s">
        <v>17</v>
      </c>
      <c r="C12" s="60" t="s">
        <v>35</v>
      </c>
      <c r="D12" s="41" t="s">
        <v>0</v>
      </c>
      <c r="E12" s="41" t="s">
        <v>1</v>
      </c>
      <c r="F12" s="41" t="s">
        <v>2</v>
      </c>
      <c r="G12" s="41" t="s">
        <v>18</v>
      </c>
      <c r="H12" s="41" t="s">
        <v>31</v>
      </c>
      <c r="I12" s="41" t="s">
        <v>19</v>
      </c>
      <c r="J12" s="41" t="s">
        <v>3</v>
      </c>
      <c r="K12" s="41" t="s">
        <v>4</v>
      </c>
      <c r="L12" s="41" t="s">
        <v>14</v>
      </c>
      <c r="M12" s="41" t="s">
        <v>20</v>
      </c>
      <c r="N12" s="41" t="s">
        <v>15</v>
      </c>
      <c r="O12" s="41" t="s">
        <v>21</v>
      </c>
    </row>
    <row r="13" spans="2:15" s="22" customFormat="1" x14ac:dyDescent="0.2">
      <c r="B13" s="21"/>
      <c r="C13" s="60" t="s">
        <v>28</v>
      </c>
      <c r="D13" s="41"/>
      <c r="E13" s="41"/>
      <c r="F13" s="41"/>
      <c r="G13" s="3" t="s">
        <v>22</v>
      </c>
      <c r="H13" s="41"/>
      <c r="I13" s="41"/>
      <c r="J13" s="3"/>
      <c r="K13" s="3"/>
      <c r="L13" s="3" t="s">
        <v>22</v>
      </c>
      <c r="M13" s="3" t="s">
        <v>22</v>
      </c>
      <c r="N13" s="3" t="s">
        <v>22</v>
      </c>
      <c r="O13" s="3" t="s">
        <v>22</v>
      </c>
    </row>
    <row r="14" spans="2:15" s="22" customFormat="1" x14ac:dyDescent="0.3">
      <c r="B14" s="48" t="s">
        <v>36</v>
      </c>
      <c r="C14" s="48">
        <v>153.66</v>
      </c>
      <c r="D14" s="48">
        <v>2023</v>
      </c>
      <c r="E14" s="23">
        <v>2024</v>
      </c>
      <c r="F14" s="43">
        <v>60</v>
      </c>
      <c r="G14" s="43"/>
      <c r="H14" s="43">
        <f t="shared" ref="H14:H17" si="0">E14-D14</f>
        <v>1</v>
      </c>
      <c r="I14" s="43">
        <f t="shared" ref="I14:I17" si="1">F14-H14</f>
        <v>59</v>
      </c>
      <c r="J14" s="43">
        <f t="shared" ref="J14:J17" si="2">IF(H14&gt;=5,90*H14/F14,0)</f>
        <v>0</v>
      </c>
      <c r="K14" s="43">
        <f t="shared" ref="K14:K17" si="3">G14/100*J14</f>
        <v>0</v>
      </c>
      <c r="L14" s="43">
        <f t="shared" ref="L14:L17" si="4">ROUND((G14-K14),0)</f>
        <v>0</v>
      </c>
      <c r="M14" s="43">
        <f t="shared" ref="M14:M18" si="5">O14-N14</f>
        <v>0</v>
      </c>
      <c r="N14" s="43">
        <f t="shared" ref="N14:N18" si="6">ROUND(L14*C14,0)</f>
        <v>0</v>
      </c>
      <c r="O14" s="43">
        <f t="shared" ref="O14:O18" si="7">ROUND(G14*C14,0)</f>
        <v>0</v>
      </c>
    </row>
    <row r="15" spans="2:15" s="22" customFormat="1" x14ac:dyDescent="0.3">
      <c r="B15" s="48" t="s">
        <v>40</v>
      </c>
      <c r="C15" s="48">
        <v>99.79</v>
      </c>
      <c r="D15" s="48">
        <v>2023</v>
      </c>
      <c r="E15" s="23">
        <v>2024</v>
      </c>
      <c r="F15" s="43">
        <v>60</v>
      </c>
      <c r="G15" s="43"/>
      <c r="H15" s="43">
        <f t="shared" ref="H15" si="8">E15-D15</f>
        <v>1</v>
      </c>
      <c r="I15" s="43">
        <f t="shared" ref="I15" si="9">F15-H15</f>
        <v>59</v>
      </c>
      <c r="J15" s="43">
        <f t="shared" ref="J15" si="10">IF(H15&gt;=5,90*H15/F15,0)</f>
        <v>0</v>
      </c>
      <c r="K15" s="43">
        <f t="shared" ref="K15" si="11">G15/100*J15</f>
        <v>0</v>
      </c>
      <c r="L15" s="43">
        <f t="shared" ref="L15" si="12">ROUND((G15-K15),0)</f>
        <v>0</v>
      </c>
      <c r="M15" s="43">
        <f t="shared" ref="M15" si="13">O15-N15</f>
        <v>0</v>
      </c>
      <c r="N15" s="43">
        <f t="shared" ref="N15" si="14">ROUND(L15*C15,0)</f>
        <v>0</v>
      </c>
      <c r="O15" s="43">
        <f t="shared" ref="O15" si="15">ROUND(G15*C15,0)</f>
        <v>0</v>
      </c>
    </row>
    <row r="16" spans="2:15" s="22" customFormat="1" x14ac:dyDescent="0.3">
      <c r="B16" s="48" t="s">
        <v>41</v>
      </c>
      <c r="C16" s="48">
        <v>87.82</v>
      </c>
      <c r="D16" s="48">
        <v>2023</v>
      </c>
      <c r="E16" s="23">
        <v>2024</v>
      </c>
      <c r="F16" s="43">
        <v>60</v>
      </c>
      <c r="G16" s="43"/>
      <c r="H16" s="43">
        <f t="shared" si="0"/>
        <v>1</v>
      </c>
      <c r="I16" s="43">
        <f t="shared" si="1"/>
        <v>59</v>
      </c>
      <c r="J16" s="43">
        <f t="shared" si="2"/>
        <v>0</v>
      </c>
      <c r="K16" s="43">
        <f t="shared" si="3"/>
        <v>0</v>
      </c>
      <c r="L16" s="43">
        <f t="shared" si="4"/>
        <v>0</v>
      </c>
      <c r="M16" s="43">
        <f t="shared" si="5"/>
        <v>0</v>
      </c>
      <c r="N16" s="43">
        <f t="shared" si="6"/>
        <v>0</v>
      </c>
      <c r="O16" s="43">
        <f t="shared" si="7"/>
        <v>0</v>
      </c>
    </row>
    <row r="17" spans="2:15" s="22" customFormat="1" x14ac:dyDescent="0.3">
      <c r="B17" s="48"/>
      <c r="C17" s="48"/>
      <c r="D17" s="48"/>
      <c r="E17" s="23"/>
      <c r="F17" s="43"/>
      <c r="G17" s="43"/>
      <c r="H17" s="43">
        <f t="shared" si="0"/>
        <v>0</v>
      </c>
      <c r="I17" s="43">
        <f t="shared" si="1"/>
        <v>0</v>
      </c>
      <c r="J17" s="43">
        <f t="shared" si="2"/>
        <v>0</v>
      </c>
      <c r="K17" s="43">
        <f t="shared" si="3"/>
        <v>0</v>
      </c>
      <c r="L17" s="43">
        <f t="shared" si="4"/>
        <v>0</v>
      </c>
      <c r="M17" s="43">
        <f t="shared" si="5"/>
        <v>0</v>
      </c>
      <c r="N17" s="43">
        <f t="shared" si="6"/>
        <v>0</v>
      </c>
      <c r="O17" s="43">
        <f t="shared" si="7"/>
        <v>0</v>
      </c>
    </row>
    <row r="18" spans="2:15" s="22" customFormat="1" x14ac:dyDescent="0.3">
      <c r="B18" s="48"/>
      <c r="C18" s="61"/>
      <c r="D18" s="48"/>
      <c r="E18" s="23"/>
      <c r="F18" s="43"/>
      <c r="G18" s="43"/>
      <c r="H18" s="43"/>
      <c r="I18" s="43"/>
      <c r="J18" s="43"/>
      <c r="K18" s="43"/>
      <c r="L18" s="43"/>
      <c r="M18" s="43">
        <f t="shared" si="5"/>
        <v>0</v>
      </c>
      <c r="N18" s="43">
        <f t="shared" si="6"/>
        <v>0</v>
      </c>
      <c r="O18" s="43">
        <f t="shared" si="7"/>
        <v>0</v>
      </c>
    </row>
    <row r="19" spans="2:15" s="26" customFormat="1" x14ac:dyDescent="0.3">
      <c r="B19" s="25" t="s">
        <v>33</v>
      </c>
      <c r="C19" s="62">
        <f>SUM(C14:C18)</f>
        <v>341.27</v>
      </c>
      <c r="D19" s="46"/>
      <c r="E19" s="46"/>
      <c r="F19" s="44"/>
      <c r="G19" s="43"/>
      <c r="H19" s="45"/>
      <c r="I19" s="45"/>
      <c r="J19" s="45"/>
      <c r="K19" s="45"/>
      <c r="L19" s="45"/>
      <c r="M19" s="47">
        <f>SUM(M14:M18)</f>
        <v>0</v>
      </c>
      <c r="N19" s="47">
        <f>SUM(N14:N18)</f>
        <v>0</v>
      </c>
      <c r="O19" s="47">
        <f>SUM(O14:O18)</f>
        <v>0</v>
      </c>
    </row>
    <row r="20" spans="2:15" s="26" customFormat="1" ht="18.75" customHeight="1" x14ac:dyDescent="0.3">
      <c r="B20" s="50"/>
      <c r="C20" s="63"/>
      <c r="D20" s="51"/>
      <c r="E20" s="51"/>
      <c r="F20" s="52"/>
      <c r="G20" s="53"/>
      <c r="H20" s="54"/>
      <c r="I20" s="54"/>
      <c r="J20" s="54"/>
      <c r="K20" s="54"/>
      <c r="L20" s="54"/>
      <c r="M20" s="55"/>
      <c r="N20" s="55"/>
      <c r="O20" s="55"/>
    </row>
    <row r="21" spans="2:15" x14ac:dyDescent="0.3">
      <c r="B21" s="123" t="s">
        <v>23</v>
      </c>
      <c r="C21" s="123"/>
      <c r="D21" s="24"/>
      <c r="E21" s="24"/>
      <c r="G21" s="79"/>
      <c r="H21" s="29"/>
      <c r="I21" s="1"/>
      <c r="J21" s="1"/>
      <c r="L21" s="1"/>
      <c r="N21" s="1"/>
      <c r="O21" s="1"/>
    </row>
    <row r="22" spans="2:15" x14ac:dyDescent="0.3">
      <c r="B22" s="12" t="s">
        <v>24</v>
      </c>
      <c r="C22" s="80"/>
      <c r="D22" s="24"/>
      <c r="E22" s="4"/>
      <c r="F22" s="79"/>
      <c r="H22" s="29"/>
      <c r="I22" s="1"/>
      <c r="J22" s="1"/>
      <c r="L22" s="1"/>
      <c r="N22" s="1"/>
      <c r="O22" s="1"/>
    </row>
    <row r="23" spans="2:15" x14ac:dyDescent="0.3">
      <c r="B23" s="13" t="s">
        <v>5</v>
      </c>
      <c r="C23" s="81"/>
      <c r="D23" s="24"/>
      <c r="E23" s="24"/>
      <c r="G23" s="29"/>
      <c r="H23" s="79" t="s">
        <v>42</v>
      </c>
      <c r="I23" s="4">
        <v>31100000</v>
      </c>
      <c r="J23" s="122" t="s">
        <v>43</v>
      </c>
      <c r="K23" s="26"/>
      <c r="L23" s="26"/>
      <c r="N23" s="19"/>
      <c r="O23" s="1"/>
    </row>
    <row r="24" spans="2:15" x14ac:dyDescent="0.3">
      <c r="B24" s="13" t="s">
        <v>6</v>
      </c>
      <c r="C24" s="80"/>
      <c r="D24" s="24"/>
      <c r="E24" s="24"/>
      <c r="G24" s="29"/>
      <c r="H24" s="29"/>
      <c r="I24" s="1"/>
      <c r="J24" s="1"/>
      <c r="L24" s="19"/>
      <c r="M24" s="19"/>
      <c r="N24" s="1"/>
      <c r="O24" s="1"/>
    </row>
    <row r="25" spans="2:15" x14ac:dyDescent="0.3">
      <c r="B25" s="27"/>
      <c r="C25" s="64"/>
      <c r="D25" s="24"/>
      <c r="E25" s="49"/>
      <c r="G25" s="29"/>
      <c r="H25" s="29"/>
      <c r="I25" s="1">
        <f>C19*10.764</f>
        <v>3673.4302799999996</v>
      </c>
      <c r="J25" s="1"/>
      <c r="L25" s="1"/>
      <c r="N25" s="1"/>
      <c r="O25" s="1"/>
    </row>
    <row r="26" spans="2:15" ht="16.5" customHeight="1" x14ac:dyDescent="0.3">
      <c r="B26" s="124" t="s">
        <v>13</v>
      </c>
      <c r="C26" s="125"/>
      <c r="D26" s="24"/>
      <c r="E26" s="28"/>
      <c r="F26" s="11"/>
      <c r="G26" s="76"/>
      <c r="H26" s="75"/>
      <c r="I26" s="1"/>
      <c r="J26" s="1"/>
      <c r="L26" s="1"/>
      <c r="N26" s="1"/>
      <c r="O26" s="1"/>
    </row>
    <row r="27" spans="2:15" x14ac:dyDescent="0.3">
      <c r="B27" s="12" t="s">
        <v>9</v>
      </c>
      <c r="C27" s="58"/>
      <c r="D27" s="30"/>
      <c r="E27" s="4"/>
      <c r="F27" s="11"/>
      <c r="H27" s="1"/>
      <c r="I27" s="1" t="s">
        <v>47</v>
      </c>
      <c r="J27" s="1"/>
      <c r="L27" s="1"/>
      <c r="N27" s="1"/>
      <c r="O27" s="1"/>
    </row>
    <row r="28" spans="2:15" ht="17.25" thickBot="1" x14ac:dyDescent="0.35">
      <c r="B28" s="13" t="s">
        <v>5</v>
      </c>
      <c r="C28" s="57">
        <v>500</v>
      </c>
      <c r="D28" s="17"/>
      <c r="E28" s="4"/>
      <c r="H28" s="1"/>
      <c r="I28" s="1"/>
      <c r="J28" s="1"/>
      <c r="L28" s="1"/>
      <c r="N28" s="1"/>
      <c r="O28" s="1"/>
    </row>
    <row r="29" spans="2:15" x14ac:dyDescent="0.3">
      <c r="B29" s="13" t="s">
        <v>6</v>
      </c>
      <c r="C29" s="58">
        <f>ROUND((C27*C28),0)</f>
        <v>0</v>
      </c>
      <c r="D29" s="5"/>
      <c r="E29" s="4"/>
      <c r="H29" s="1"/>
      <c r="I29" s="89" t="s">
        <v>48</v>
      </c>
      <c r="J29" s="90"/>
      <c r="K29" s="91">
        <v>20000</v>
      </c>
      <c r="L29" s="92" t="s">
        <v>49</v>
      </c>
      <c r="N29" s="1"/>
      <c r="O29" s="1"/>
    </row>
    <row r="30" spans="2:15" ht="63.75" x14ac:dyDescent="0.3">
      <c r="C30" s="65"/>
      <c r="D30" s="5"/>
      <c r="E30" s="5"/>
      <c r="G30" s="11"/>
      <c r="I30" s="93" t="s">
        <v>50</v>
      </c>
      <c r="J30" s="94"/>
      <c r="K30" s="95">
        <v>3000</v>
      </c>
      <c r="L30" s="96"/>
      <c r="M30" s="11"/>
    </row>
    <row r="31" spans="2:15" x14ac:dyDescent="0.3">
      <c r="B31" s="126"/>
      <c r="C31" s="127"/>
      <c r="D31" s="11"/>
      <c r="E31" s="4"/>
      <c r="F31" s="7"/>
      <c r="G31" s="7"/>
      <c r="H31" s="1"/>
      <c r="I31" s="97" t="s">
        <v>51</v>
      </c>
      <c r="J31" s="94"/>
      <c r="K31" s="95">
        <f>K29-K30</f>
        <v>17000</v>
      </c>
      <c r="L31" s="96"/>
      <c r="M31" s="4"/>
      <c r="N31" s="1"/>
      <c r="O31" s="1"/>
    </row>
    <row r="32" spans="2:15" x14ac:dyDescent="0.3">
      <c r="B32" s="31" t="s">
        <v>11</v>
      </c>
      <c r="C32" s="58">
        <f>C9</f>
        <v>0</v>
      </c>
      <c r="D32" s="9"/>
      <c r="E32" s="9"/>
      <c r="F32" s="10"/>
      <c r="G32" s="10"/>
      <c r="H32" s="1"/>
      <c r="I32" s="97" t="s">
        <v>52</v>
      </c>
      <c r="J32" s="94"/>
      <c r="K32" s="95">
        <f>K30</f>
        <v>3000</v>
      </c>
      <c r="L32" s="96"/>
      <c r="M32" s="4"/>
      <c r="N32" s="1"/>
      <c r="O32" s="1"/>
    </row>
    <row r="33" spans="2:16" x14ac:dyDescent="0.3">
      <c r="B33" s="31" t="s">
        <v>12</v>
      </c>
      <c r="C33" s="58">
        <f>N19</f>
        <v>0</v>
      </c>
      <c r="D33" s="9"/>
      <c r="E33" s="9"/>
      <c r="F33" s="83"/>
      <c r="I33" s="97" t="s">
        <v>53</v>
      </c>
      <c r="J33" s="98"/>
      <c r="K33" s="99">
        <f>L33-L34</f>
        <v>1</v>
      </c>
      <c r="L33" s="100">
        <v>2024</v>
      </c>
      <c r="M33" s="4"/>
      <c r="N33" s="1"/>
      <c r="P33" s="4"/>
    </row>
    <row r="34" spans="2:16" ht="33" x14ac:dyDescent="0.3">
      <c r="B34" s="31" t="s">
        <v>25</v>
      </c>
      <c r="C34" s="58"/>
      <c r="D34" s="9"/>
      <c r="E34" s="9"/>
      <c r="F34" s="10"/>
      <c r="G34" s="10"/>
      <c r="I34" s="97" t="s">
        <v>54</v>
      </c>
      <c r="J34" s="98"/>
      <c r="K34" s="99">
        <f>K35-K33</f>
        <v>59</v>
      </c>
      <c r="L34" s="100">
        <v>2023</v>
      </c>
      <c r="M34" s="4"/>
      <c r="N34" s="1"/>
      <c r="O34" s="1"/>
    </row>
    <row r="35" spans="2:16" x14ac:dyDescent="0.3">
      <c r="B35" s="31" t="s">
        <v>10</v>
      </c>
      <c r="C35" s="58">
        <f>C29</f>
        <v>0</v>
      </c>
      <c r="D35" s="9"/>
      <c r="E35" s="9"/>
      <c r="F35" s="10"/>
      <c r="G35" s="10"/>
      <c r="H35" s="1"/>
      <c r="I35" s="97" t="s">
        <v>55</v>
      </c>
      <c r="J35" s="98"/>
      <c r="K35" s="99">
        <v>60</v>
      </c>
      <c r="L35" s="100"/>
      <c r="M35" s="4"/>
      <c r="N35" s="1"/>
      <c r="O35" s="1"/>
    </row>
    <row r="36" spans="2:16" ht="48" x14ac:dyDescent="0.3">
      <c r="B36" s="32" t="s">
        <v>29</v>
      </c>
      <c r="C36" s="77">
        <f>C32+C33+C34+C35</f>
        <v>0</v>
      </c>
      <c r="D36" s="8"/>
      <c r="E36" s="4"/>
      <c r="F36" s="15"/>
      <c r="G36" s="4" t="s">
        <v>30</v>
      </c>
      <c r="I36" s="93" t="s">
        <v>56</v>
      </c>
      <c r="J36" s="98"/>
      <c r="K36" s="99">
        <f>(100-10)*K34/K35</f>
        <v>88.5</v>
      </c>
      <c r="L36" s="100"/>
      <c r="M36" s="4"/>
      <c r="N36" s="1"/>
      <c r="O36" s="1"/>
    </row>
    <row r="37" spans="2:16" x14ac:dyDescent="0.3">
      <c r="B37" s="32" t="s">
        <v>7</v>
      </c>
      <c r="C37" s="77">
        <f>ROUND(C36*0.9,0)</f>
        <v>0</v>
      </c>
      <c r="D37" s="8"/>
      <c r="E37" s="4"/>
      <c r="I37" s="97"/>
      <c r="J37" s="101"/>
      <c r="K37" s="99">
        <v>0</v>
      </c>
      <c r="L37" s="102"/>
      <c r="M37" s="4"/>
      <c r="N37" s="1"/>
      <c r="O37" s="1"/>
    </row>
    <row r="38" spans="2:16" x14ac:dyDescent="0.3">
      <c r="B38" s="32" t="s">
        <v>8</v>
      </c>
      <c r="C38" s="77">
        <f>MROUND(C36*80%,1)</f>
        <v>0</v>
      </c>
      <c r="D38" s="8"/>
      <c r="E38" s="4"/>
      <c r="F38" s="15"/>
      <c r="G38" s="15"/>
      <c r="I38" s="97" t="s">
        <v>57</v>
      </c>
      <c r="J38" s="94"/>
      <c r="K38" s="95">
        <f>K32*K37</f>
        <v>0</v>
      </c>
      <c r="L38" s="96"/>
      <c r="M38" s="4"/>
      <c r="N38" s="1"/>
      <c r="O38" s="1"/>
    </row>
    <row r="39" spans="2:16" x14ac:dyDescent="0.3">
      <c r="B39" s="32" t="s">
        <v>26</v>
      </c>
      <c r="C39" s="77">
        <f>O19</f>
        <v>0</v>
      </c>
      <c r="D39" s="4"/>
      <c r="E39" s="4"/>
      <c r="F39" s="4"/>
      <c r="I39" s="97" t="s">
        <v>58</v>
      </c>
      <c r="J39" s="94"/>
      <c r="K39" s="95">
        <f>K32-K38</f>
        <v>3000</v>
      </c>
      <c r="L39" s="96"/>
      <c r="M39" s="33"/>
      <c r="N39" s="1"/>
      <c r="O39" s="1"/>
    </row>
    <row r="40" spans="2:16" x14ac:dyDescent="0.3">
      <c r="B40" s="31" t="s">
        <v>27</v>
      </c>
      <c r="C40" s="77">
        <f>D9+N19</f>
        <v>0</v>
      </c>
      <c r="D40" s="4"/>
      <c r="E40" s="4"/>
      <c r="F40" s="4"/>
      <c r="I40" s="97" t="s">
        <v>51</v>
      </c>
      <c r="J40" s="94"/>
      <c r="K40" s="95">
        <f>K31</f>
        <v>17000</v>
      </c>
      <c r="L40" s="96"/>
      <c r="M40" s="33"/>
      <c r="N40" s="1"/>
      <c r="O40" s="1"/>
    </row>
    <row r="41" spans="2:16" x14ac:dyDescent="0.3">
      <c r="B41" s="1"/>
      <c r="F41" s="83"/>
      <c r="I41" s="97"/>
      <c r="J41" s="94"/>
      <c r="K41" s="95"/>
      <c r="L41" s="96"/>
    </row>
    <row r="42" spans="2:16" x14ac:dyDescent="0.3">
      <c r="B42" s="1"/>
      <c r="F42" s="83"/>
      <c r="I42" s="97" t="s">
        <v>59</v>
      </c>
      <c r="J42" s="94"/>
      <c r="K42" s="95">
        <f>K40+K39</f>
        <v>20000</v>
      </c>
      <c r="L42" s="96"/>
      <c r="M42" s="34"/>
    </row>
    <row r="43" spans="2:16" x14ac:dyDescent="0.3">
      <c r="B43" s="1"/>
      <c r="I43" s="97"/>
      <c r="J43" s="98"/>
      <c r="K43" s="99"/>
      <c r="L43" s="100"/>
      <c r="M43" s="34"/>
    </row>
    <row r="44" spans="2:16" x14ac:dyDescent="0.3">
      <c r="B44" s="1"/>
      <c r="I44" s="103" t="s">
        <v>69</v>
      </c>
      <c r="J44" s="104"/>
      <c r="K44" s="95">
        <v>3673</v>
      </c>
      <c r="L44" s="100" t="s">
        <v>60</v>
      </c>
      <c r="M44" s="34"/>
    </row>
    <row r="45" spans="2:16" x14ac:dyDescent="0.3">
      <c r="B45" s="1"/>
      <c r="I45" s="105" t="s">
        <v>61</v>
      </c>
      <c r="J45" s="104"/>
      <c r="K45" s="106">
        <f>K42*K44</f>
        <v>73460000</v>
      </c>
      <c r="L45" s="107"/>
      <c r="M45" s="34"/>
    </row>
    <row r="46" spans="2:16" x14ac:dyDescent="0.3">
      <c r="B46" s="1"/>
      <c r="I46" s="105"/>
      <c r="J46" s="104"/>
      <c r="K46" s="106"/>
      <c r="L46" s="107"/>
      <c r="M46" s="34"/>
    </row>
    <row r="47" spans="2:16" x14ac:dyDescent="0.3">
      <c r="B47" s="1"/>
      <c r="I47" s="108" t="s">
        <v>62</v>
      </c>
      <c r="J47" s="109"/>
      <c r="K47" s="110">
        <f>K45+K46</f>
        <v>73460000</v>
      </c>
      <c r="L47" s="111"/>
      <c r="M47" s="34"/>
    </row>
    <row r="48" spans="2:16" x14ac:dyDescent="0.3">
      <c r="B48" s="1"/>
      <c r="I48" s="105" t="s">
        <v>63</v>
      </c>
      <c r="J48" s="104"/>
      <c r="K48" s="110">
        <f>K47*0.9</f>
        <v>66114000</v>
      </c>
      <c r="L48" s="100"/>
      <c r="M48" s="34"/>
    </row>
    <row r="49" spans="2:12" x14ac:dyDescent="0.3">
      <c r="B49" s="1"/>
      <c r="I49" s="105" t="s">
        <v>64</v>
      </c>
      <c r="J49" s="104"/>
      <c r="K49" s="106">
        <f>K47*0.8</f>
        <v>58768000</v>
      </c>
      <c r="L49" s="111"/>
    </row>
    <row r="50" spans="2:12" x14ac:dyDescent="0.3">
      <c r="B50" s="1"/>
      <c r="I50" s="105" t="s">
        <v>65</v>
      </c>
      <c r="J50" s="104"/>
      <c r="K50" s="106">
        <f>K30*K44</f>
        <v>11019000</v>
      </c>
      <c r="L50" s="112"/>
    </row>
    <row r="51" spans="2:12" x14ac:dyDescent="0.3">
      <c r="B51" s="1"/>
      <c r="C51" s="56"/>
      <c r="I51" s="97" t="s">
        <v>66</v>
      </c>
      <c r="J51" s="98"/>
      <c r="K51" s="113"/>
      <c r="L51" s="111"/>
    </row>
    <row r="52" spans="2:12" x14ac:dyDescent="0.3">
      <c r="B52" s="1"/>
      <c r="C52" s="56"/>
      <c r="I52" s="114" t="s">
        <v>67</v>
      </c>
      <c r="J52" s="115"/>
      <c r="K52" s="116">
        <f>K47*0.03/12</f>
        <v>183650</v>
      </c>
      <c r="L52" s="117"/>
    </row>
    <row r="53" spans="2:12" ht="17.25" thickBot="1" x14ac:dyDescent="0.35">
      <c r="B53" s="1">
        <f>155000000/10000</f>
        <v>15500</v>
      </c>
      <c r="C53" s="56"/>
      <c r="I53" s="118"/>
      <c r="J53" s="119"/>
      <c r="K53" s="120"/>
      <c r="L53" s="121"/>
    </row>
    <row r="54" spans="2:12" x14ac:dyDescent="0.3">
      <c r="B54" s="1"/>
    </row>
    <row r="55" spans="2:12" x14ac:dyDescent="0.3">
      <c r="B55" s="1"/>
      <c r="C55" s="56"/>
    </row>
    <row r="56" spans="2:12" x14ac:dyDescent="0.3">
      <c r="B56" s="1"/>
      <c r="C56" s="56"/>
      <c r="F56" s="15"/>
      <c r="G56" s="15"/>
    </row>
    <row r="57" spans="2:12" x14ac:dyDescent="0.3">
      <c r="B57" s="1"/>
      <c r="C57" s="56"/>
    </row>
    <row r="58" spans="2:12" x14ac:dyDescent="0.3">
      <c r="B58" s="1"/>
      <c r="C58" s="56"/>
    </row>
    <row r="59" spans="2:12" x14ac:dyDescent="0.3">
      <c r="B59" s="1"/>
      <c r="C59" s="56"/>
    </row>
    <row r="60" spans="2:12" x14ac:dyDescent="0.3">
      <c r="B60" s="1"/>
      <c r="C60" s="56"/>
      <c r="G60" s="35"/>
      <c r="H60" s="35"/>
      <c r="I60" s="35"/>
      <c r="J60" s="35"/>
      <c r="K60" s="6"/>
    </row>
    <row r="61" spans="2:12" x14ac:dyDescent="0.3">
      <c r="B61" s="1"/>
      <c r="C61" s="56"/>
      <c r="G61" s="33"/>
      <c r="H61" s="1"/>
      <c r="I61" s="33"/>
      <c r="J61" s="33"/>
    </row>
    <row r="62" spans="2:12" x14ac:dyDescent="0.3">
      <c r="B62" s="1"/>
      <c r="C62" s="56"/>
      <c r="G62" s="33"/>
      <c r="H62" s="33"/>
      <c r="I62" s="42"/>
      <c r="J62" s="42"/>
    </row>
    <row r="63" spans="2:12" x14ac:dyDescent="0.3">
      <c r="B63" s="1"/>
      <c r="C63" s="56"/>
      <c r="G63" s="33"/>
      <c r="H63" s="33"/>
      <c r="I63" s="33"/>
      <c r="J63" s="33"/>
    </row>
    <row r="64" spans="2:12" x14ac:dyDescent="0.3">
      <c r="B64" s="1"/>
      <c r="C64" s="56"/>
      <c r="G64" s="33"/>
      <c r="H64" s="36"/>
      <c r="I64" s="33"/>
      <c r="J64" s="33"/>
    </row>
    <row r="65" spans="2:10" x14ac:dyDescent="0.3">
      <c r="B65" s="1"/>
      <c r="C65" s="56"/>
      <c r="G65" s="33"/>
      <c r="H65" s="33"/>
      <c r="I65" s="33"/>
      <c r="J65" s="33"/>
    </row>
    <row r="66" spans="2:10" x14ac:dyDescent="0.3">
      <c r="B66" s="1"/>
      <c r="C66" s="56"/>
      <c r="G66" s="33"/>
      <c r="H66" s="33"/>
      <c r="I66" s="33"/>
      <c r="J66" s="33"/>
    </row>
    <row r="67" spans="2:10" x14ac:dyDescent="0.3">
      <c r="B67" s="1"/>
      <c r="C67" s="56"/>
      <c r="G67" s="33"/>
      <c r="H67" s="33"/>
      <c r="I67" s="33"/>
      <c r="J67" s="33"/>
    </row>
    <row r="68" spans="2:10" x14ac:dyDescent="0.3">
      <c r="B68" s="1"/>
      <c r="C68" s="56"/>
      <c r="G68" s="33"/>
      <c r="H68" s="33"/>
      <c r="I68" s="33"/>
      <c r="J68" s="33"/>
    </row>
    <row r="69" spans="2:10" x14ac:dyDescent="0.3">
      <c r="B69" s="1"/>
      <c r="C69" s="56"/>
      <c r="G69" s="33"/>
      <c r="H69" s="33"/>
      <c r="I69" s="33"/>
      <c r="J69" s="33"/>
    </row>
    <row r="70" spans="2:10" x14ac:dyDescent="0.3">
      <c r="B70" s="1"/>
      <c r="C70" s="56"/>
      <c r="G70" s="33"/>
      <c r="H70" s="33"/>
      <c r="I70" s="33"/>
      <c r="J70" s="33"/>
    </row>
    <row r="71" spans="2:10" x14ac:dyDescent="0.3">
      <c r="B71" s="1"/>
      <c r="C71" s="56"/>
    </row>
    <row r="72" spans="2:10" x14ac:dyDescent="0.3">
      <c r="B72" s="1"/>
      <c r="C72" s="56"/>
    </row>
    <row r="73" spans="2:10" x14ac:dyDescent="0.3">
      <c r="B73" s="1"/>
      <c r="C73" s="56"/>
    </row>
    <row r="74" spans="2:10" x14ac:dyDescent="0.3">
      <c r="B74" s="1"/>
      <c r="C74" s="56"/>
    </row>
    <row r="75" spans="2:10" x14ac:dyDescent="0.3">
      <c r="B75" s="1"/>
      <c r="C75" s="56"/>
    </row>
    <row r="76" spans="2:10" x14ac:dyDescent="0.3">
      <c r="B76" s="1"/>
      <c r="C76" s="56"/>
      <c r="G76" s="37"/>
    </row>
    <row r="77" spans="2:10" x14ac:dyDescent="0.3">
      <c r="B77" s="1"/>
      <c r="C77" s="56"/>
      <c r="G77" s="37"/>
    </row>
    <row r="78" spans="2:10" x14ac:dyDescent="0.3">
      <c r="B78" s="1"/>
      <c r="C78" s="56"/>
      <c r="G78" s="37"/>
    </row>
    <row r="79" spans="2:10" x14ac:dyDescent="0.3">
      <c r="B79" s="1"/>
      <c r="C79" s="56"/>
      <c r="G79" s="37"/>
    </row>
    <row r="80" spans="2:10" x14ac:dyDescent="0.3">
      <c r="B80" s="1"/>
      <c r="C80" s="56"/>
      <c r="G80" s="37"/>
    </row>
    <row r="81" spans="2:7" x14ac:dyDescent="0.3">
      <c r="B81" s="1"/>
      <c r="C81" s="56"/>
      <c r="G81" s="37"/>
    </row>
    <row r="82" spans="2:7" x14ac:dyDescent="0.3">
      <c r="B82" s="1"/>
      <c r="C82" s="56"/>
      <c r="G82" s="37"/>
    </row>
    <row r="83" spans="2:7" x14ac:dyDescent="0.3">
      <c r="B83" s="1"/>
      <c r="C83" s="56"/>
      <c r="G83" s="37"/>
    </row>
    <row r="84" spans="2:7" x14ac:dyDescent="0.3">
      <c r="B84" s="1"/>
      <c r="C84" s="56"/>
      <c r="G84" s="37"/>
    </row>
    <row r="85" spans="2:7" x14ac:dyDescent="0.3">
      <c r="B85" s="1"/>
      <c r="C85" s="56"/>
      <c r="G85" s="37"/>
    </row>
    <row r="86" spans="2:7" x14ac:dyDescent="0.3">
      <c r="B86" s="1"/>
      <c r="C86" s="56"/>
    </row>
    <row r="87" spans="2:7" x14ac:dyDescent="0.3">
      <c r="B87" s="1"/>
      <c r="C87" s="56"/>
    </row>
    <row r="88" spans="2:7" x14ac:dyDescent="0.3">
      <c r="B88" s="1">
        <f>3350000/300</f>
        <v>11166.666666666666</v>
      </c>
      <c r="C88" s="56"/>
    </row>
    <row r="89" spans="2:7" x14ac:dyDescent="0.3">
      <c r="B89" s="1">
        <f>B88/10.764</f>
        <v>1037.4086461042982</v>
      </c>
      <c r="C89" s="56"/>
    </row>
    <row r="90" spans="2:7" x14ac:dyDescent="0.3">
      <c r="B90" s="1"/>
      <c r="C90" s="56"/>
    </row>
    <row r="91" spans="2:7" x14ac:dyDescent="0.3">
      <c r="B91" s="1"/>
      <c r="C91" s="56"/>
    </row>
    <row r="92" spans="2:7" x14ac:dyDescent="0.3">
      <c r="B92" s="1"/>
      <c r="C92" s="56"/>
    </row>
    <row r="93" spans="2:7" x14ac:dyDescent="0.3">
      <c r="B93" s="1"/>
      <c r="C93" s="56"/>
    </row>
    <row r="94" spans="2:7" x14ac:dyDescent="0.3">
      <c r="B94" s="1"/>
      <c r="C94" s="56"/>
    </row>
    <row r="95" spans="2:7" x14ac:dyDescent="0.3">
      <c r="B95" s="1"/>
      <c r="C95" s="56"/>
    </row>
    <row r="96" spans="2:7" x14ac:dyDescent="0.3">
      <c r="B96" s="1"/>
      <c r="C96" s="56"/>
    </row>
    <row r="97" spans="2:3" x14ac:dyDescent="0.3">
      <c r="B97" s="1"/>
      <c r="C97" s="56"/>
    </row>
    <row r="98" spans="2:3" x14ac:dyDescent="0.3">
      <c r="B98" s="1"/>
      <c r="C98" s="56"/>
    </row>
    <row r="99" spans="2:3" x14ac:dyDescent="0.3">
      <c r="B99" s="1"/>
      <c r="C99" s="56"/>
    </row>
    <row r="100" spans="2:3" x14ac:dyDescent="0.3">
      <c r="B100" s="1"/>
      <c r="C100" s="56"/>
    </row>
    <row r="101" spans="2:3" x14ac:dyDescent="0.3">
      <c r="B101" s="1"/>
      <c r="C101" s="56"/>
    </row>
    <row r="102" spans="2:3" x14ac:dyDescent="0.3">
      <c r="B102" s="1"/>
      <c r="C102" s="56"/>
    </row>
    <row r="103" spans="2:3" x14ac:dyDescent="0.3">
      <c r="B103" s="1"/>
      <c r="C103" s="56"/>
    </row>
    <row r="104" spans="2:3" x14ac:dyDescent="0.3">
      <c r="B104" s="1"/>
      <c r="C104" s="56"/>
    </row>
    <row r="105" spans="2:3" x14ac:dyDescent="0.3">
      <c r="B105" s="1"/>
      <c r="C105" s="56"/>
    </row>
    <row r="106" spans="2:3" x14ac:dyDescent="0.3">
      <c r="B106" s="1"/>
      <c r="C106" s="56"/>
    </row>
    <row r="107" spans="2:3" x14ac:dyDescent="0.3">
      <c r="B107" s="1"/>
      <c r="C107" s="56"/>
    </row>
    <row r="108" spans="2:3" x14ac:dyDescent="0.3">
      <c r="B108" s="1"/>
      <c r="C108" s="56"/>
    </row>
    <row r="109" spans="2:3" x14ac:dyDescent="0.3">
      <c r="B109" s="1"/>
      <c r="C109" s="56"/>
    </row>
    <row r="110" spans="2:3" x14ac:dyDescent="0.3">
      <c r="B110" s="1"/>
      <c r="C110" s="56"/>
    </row>
    <row r="111" spans="2:3" x14ac:dyDescent="0.3">
      <c r="B111" s="1"/>
      <c r="C111" s="56"/>
    </row>
    <row r="112" spans="2:3" x14ac:dyDescent="0.3">
      <c r="B112" s="1"/>
      <c r="C112" s="56"/>
    </row>
    <row r="113" spans="2:3" x14ac:dyDescent="0.3">
      <c r="B113" s="1"/>
      <c r="C113" s="56"/>
    </row>
    <row r="114" spans="2:3" x14ac:dyDescent="0.3">
      <c r="B114" s="1"/>
      <c r="C114" s="56"/>
    </row>
    <row r="115" spans="2:3" x14ac:dyDescent="0.3">
      <c r="B115" s="1"/>
      <c r="C115" s="56"/>
    </row>
    <row r="116" spans="2:3" x14ac:dyDescent="0.3">
      <c r="B116" s="1"/>
      <c r="C116" s="56"/>
    </row>
    <row r="117" spans="2:3" x14ac:dyDescent="0.3">
      <c r="B117" s="1"/>
      <c r="C117" s="56"/>
    </row>
    <row r="118" spans="2:3" x14ac:dyDescent="0.3">
      <c r="B118" s="1"/>
      <c r="C118" s="56"/>
    </row>
    <row r="119" spans="2:3" x14ac:dyDescent="0.3">
      <c r="B119" s="1"/>
      <c r="C119" s="56">
        <f>1969*10.764</f>
        <v>21194.315999999999</v>
      </c>
    </row>
    <row r="120" spans="2:3" x14ac:dyDescent="0.3">
      <c r="B120" s="1"/>
      <c r="C120" s="56"/>
    </row>
    <row r="121" spans="2:3" x14ac:dyDescent="0.3">
      <c r="B121" s="1"/>
      <c r="C121" s="56"/>
    </row>
    <row r="122" spans="2:3" x14ac:dyDescent="0.3">
      <c r="B122" s="1"/>
      <c r="C122" s="56"/>
    </row>
    <row r="123" spans="2:3" x14ac:dyDescent="0.3">
      <c r="B123" s="1"/>
      <c r="C123" s="56"/>
    </row>
    <row r="124" spans="2:3" x14ac:dyDescent="0.3">
      <c r="B124" s="1"/>
      <c r="C124" s="56"/>
    </row>
    <row r="125" spans="2:3" x14ac:dyDescent="0.3">
      <c r="B125" s="1"/>
      <c r="C125" s="56"/>
    </row>
    <row r="126" spans="2:3" x14ac:dyDescent="0.3">
      <c r="B126" s="1"/>
      <c r="C126" s="56"/>
    </row>
    <row r="127" spans="2:3" x14ac:dyDescent="0.3">
      <c r="B127" s="1"/>
      <c r="C127" s="56"/>
    </row>
    <row r="128" spans="2:3" x14ac:dyDescent="0.3">
      <c r="B128" s="1"/>
      <c r="C128" s="56"/>
    </row>
    <row r="129" spans="2:3" x14ac:dyDescent="0.3">
      <c r="B129" s="1"/>
      <c r="C129" s="56"/>
    </row>
    <row r="130" spans="2:3" x14ac:dyDescent="0.3">
      <c r="B130" s="1"/>
      <c r="C130" s="56"/>
    </row>
    <row r="131" spans="2:3" x14ac:dyDescent="0.3">
      <c r="B131" s="1"/>
      <c r="C131" s="56"/>
    </row>
    <row r="132" spans="2:3" x14ac:dyDescent="0.3">
      <c r="B132" s="1"/>
      <c r="C132" s="56"/>
    </row>
    <row r="133" spans="2:3" x14ac:dyDescent="0.3">
      <c r="B133" s="1"/>
      <c r="C133" s="56"/>
    </row>
    <row r="134" spans="2:3" x14ac:dyDescent="0.3">
      <c r="B134" s="1"/>
      <c r="C134" s="56"/>
    </row>
    <row r="135" spans="2:3" x14ac:dyDescent="0.3">
      <c r="B135" s="1"/>
      <c r="C135" s="56"/>
    </row>
    <row r="136" spans="2:3" x14ac:dyDescent="0.3">
      <c r="B136" s="1"/>
      <c r="C136" s="56"/>
    </row>
    <row r="137" spans="2:3" x14ac:dyDescent="0.3">
      <c r="B137" s="1"/>
      <c r="C137" s="56"/>
    </row>
    <row r="138" spans="2:3" x14ac:dyDescent="0.3">
      <c r="B138" s="1"/>
      <c r="C138" s="56"/>
    </row>
    <row r="139" spans="2:3" x14ac:dyDescent="0.3">
      <c r="B139" s="1"/>
      <c r="C139" s="56"/>
    </row>
    <row r="140" spans="2:3" x14ac:dyDescent="0.3">
      <c r="B140" s="1"/>
      <c r="C140" s="56"/>
    </row>
    <row r="141" spans="2:3" x14ac:dyDescent="0.3">
      <c r="B141" s="1"/>
      <c r="C141" s="56"/>
    </row>
    <row r="142" spans="2:3" x14ac:dyDescent="0.3">
      <c r="B142" s="1"/>
      <c r="C142" s="56"/>
    </row>
    <row r="143" spans="2:3" x14ac:dyDescent="0.3">
      <c r="B143" s="1"/>
      <c r="C143" s="56"/>
    </row>
    <row r="144" spans="2:3" x14ac:dyDescent="0.3">
      <c r="B144" s="1"/>
      <c r="C144" s="56"/>
    </row>
    <row r="145" spans="2:3" x14ac:dyDescent="0.3">
      <c r="B145" s="1"/>
      <c r="C145" s="56"/>
    </row>
    <row r="146" spans="2:3" x14ac:dyDescent="0.3">
      <c r="B146" s="1"/>
      <c r="C146" s="56"/>
    </row>
    <row r="147" spans="2:3" x14ac:dyDescent="0.3">
      <c r="B147" s="1"/>
      <c r="C147" s="56"/>
    </row>
    <row r="148" spans="2:3" x14ac:dyDescent="0.3">
      <c r="B148" s="1"/>
      <c r="C148" s="56"/>
    </row>
    <row r="149" spans="2:3" x14ac:dyDescent="0.3">
      <c r="B149" s="1"/>
      <c r="C149" s="56"/>
    </row>
    <row r="150" spans="2:3" x14ac:dyDescent="0.3">
      <c r="B150" s="1"/>
      <c r="C150" s="56"/>
    </row>
    <row r="151" spans="2:3" x14ac:dyDescent="0.3">
      <c r="B151" s="1"/>
      <c r="C151" s="56"/>
    </row>
    <row r="152" spans="2:3" x14ac:dyDescent="0.3">
      <c r="B152" s="1"/>
      <c r="C152" s="56"/>
    </row>
    <row r="153" spans="2:3" x14ac:dyDescent="0.3">
      <c r="B153" s="1"/>
      <c r="C153" s="56"/>
    </row>
    <row r="154" spans="2:3" x14ac:dyDescent="0.3">
      <c r="B154" s="1"/>
      <c r="C154" s="56"/>
    </row>
    <row r="155" spans="2:3" x14ac:dyDescent="0.3">
      <c r="B155" s="1"/>
      <c r="C155" s="56"/>
    </row>
    <row r="156" spans="2:3" x14ac:dyDescent="0.3">
      <c r="B156" s="1"/>
      <c r="C156" s="56"/>
    </row>
    <row r="157" spans="2:3" x14ac:dyDescent="0.3">
      <c r="B157" s="1"/>
      <c r="C157" s="56"/>
    </row>
    <row r="158" spans="2:3" x14ac:dyDescent="0.3">
      <c r="B158" s="1"/>
      <c r="C158" s="56"/>
    </row>
    <row r="159" spans="2:3" x14ac:dyDescent="0.3">
      <c r="B159" s="1"/>
      <c r="C159" s="56"/>
    </row>
    <row r="160" spans="2:3" x14ac:dyDescent="0.3">
      <c r="B160" s="1"/>
      <c r="C160" s="56"/>
    </row>
    <row r="161" spans="2:3" x14ac:dyDescent="0.3">
      <c r="B161" s="1"/>
      <c r="C161" s="56"/>
    </row>
    <row r="162" spans="2:3" x14ac:dyDescent="0.3">
      <c r="B162" s="1"/>
      <c r="C162" s="56"/>
    </row>
    <row r="163" spans="2:3" x14ac:dyDescent="0.3">
      <c r="B163" s="1"/>
      <c r="C163" s="56"/>
    </row>
    <row r="164" spans="2:3" x14ac:dyDescent="0.3">
      <c r="B164" s="1"/>
      <c r="C164" s="56"/>
    </row>
    <row r="165" spans="2:3" x14ac:dyDescent="0.3">
      <c r="B165" s="1"/>
      <c r="C165" s="56"/>
    </row>
    <row r="166" spans="2:3" x14ac:dyDescent="0.3">
      <c r="B166" s="1"/>
      <c r="C166" s="56"/>
    </row>
    <row r="167" spans="2:3" x14ac:dyDescent="0.3">
      <c r="B167" s="1"/>
      <c r="C167" s="56"/>
    </row>
    <row r="168" spans="2:3" x14ac:dyDescent="0.3">
      <c r="B168" s="1"/>
      <c r="C168" s="56"/>
    </row>
    <row r="169" spans="2:3" x14ac:dyDescent="0.3">
      <c r="B169" s="1"/>
      <c r="C169" s="56"/>
    </row>
    <row r="170" spans="2:3" x14ac:dyDescent="0.3">
      <c r="B170" s="1"/>
      <c r="C170" s="56"/>
    </row>
    <row r="171" spans="2:3" x14ac:dyDescent="0.3">
      <c r="B171" s="1"/>
      <c r="C171" s="56"/>
    </row>
    <row r="172" spans="2:3" x14ac:dyDescent="0.3">
      <c r="B172" s="1"/>
      <c r="C172" s="56"/>
    </row>
    <row r="173" spans="2:3" x14ac:dyDescent="0.3">
      <c r="B173" s="1"/>
      <c r="C173" s="56"/>
    </row>
    <row r="174" spans="2:3" x14ac:dyDescent="0.3">
      <c r="B174" s="1"/>
      <c r="C174" s="56"/>
    </row>
    <row r="175" spans="2:3" x14ac:dyDescent="0.3">
      <c r="B175" s="1"/>
      <c r="C175" s="56"/>
    </row>
    <row r="176" spans="2:3" x14ac:dyDescent="0.3">
      <c r="B176" s="1"/>
      <c r="C176" s="56"/>
    </row>
  </sheetData>
  <mergeCells count="6">
    <mergeCell ref="B21:C21"/>
    <mergeCell ref="B26:C26"/>
    <mergeCell ref="B31:C31"/>
    <mergeCell ref="B3:G3"/>
    <mergeCell ref="B11:C11"/>
    <mergeCell ref="B4:J4"/>
  </mergeCells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2:AQ37"/>
  <sheetViews>
    <sheetView topLeftCell="O25" workbookViewId="0">
      <selection activeCell="AP38" sqref="AP38"/>
    </sheetView>
  </sheetViews>
  <sheetFormatPr defaultRowHeight="15" x14ac:dyDescent="0.25"/>
  <cols>
    <col min="16" max="16" width="10" bestFit="1" customWidth="1"/>
  </cols>
  <sheetData>
    <row r="12" spans="16:17" x14ac:dyDescent="0.25">
      <c r="P12" s="86">
        <f>52500000/1500</f>
        <v>35000</v>
      </c>
      <c r="Q12" s="87" t="s">
        <v>44</v>
      </c>
    </row>
    <row r="25" spans="29:30" x14ac:dyDescent="0.25">
      <c r="AC25">
        <f>65000000/3000</f>
        <v>21666.666666666668</v>
      </c>
      <c r="AD25" s="87" t="s">
        <v>44</v>
      </c>
    </row>
    <row r="37" spans="42:43" x14ac:dyDescent="0.25">
      <c r="AP37">
        <f>52500000/1600</f>
        <v>32812.5</v>
      </c>
      <c r="AQ37" s="87" t="s">
        <v>44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O12:AD21"/>
  <sheetViews>
    <sheetView topLeftCell="D1" workbookViewId="0">
      <selection activeCell="AC24" sqref="AC24"/>
    </sheetView>
  </sheetViews>
  <sheetFormatPr defaultRowHeight="15" x14ac:dyDescent="0.25"/>
  <cols>
    <col min="22" max="22" width="14.5703125" customWidth="1"/>
  </cols>
  <sheetData>
    <row r="12" spans="15:16" x14ac:dyDescent="0.25">
      <c r="O12">
        <f>53500000/1600</f>
        <v>33437.5</v>
      </c>
      <c r="P12" t="s">
        <v>45</v>
      </c>
    </row>
    <row r="21" spans="29:30" x14ac:dyDescent="0.25">
      <c r="AC21">
        <f>52100000/2600</f>
        <v>20038.461538461539</v>
      </c>
      <c r="AD21" t="s">
        <v>46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P6:AE16"/>
  <sheetViews>
    <sheetView topLeftCell="D1" workbookViewId="0">
      <selection activeCell="P6" sqref="P6"/>
    </sheetView>
  </sheetViews>
  <sheetFormatPr defaultRowHeight="15" x14ac:dyDescent="0.25"/>
  <sheetData>
    <row r="6" spans="16:31" x14ac:dyDescent="0.25">
      <c r="P6">
        <f>52500000/2211</f>
        <v>23744.911804613297</v>
      </c>
      <c r="Q6" t="s">
        <v>46</v>
      </c>
    </row>
    <row r="16" spans="16:31" x14ac:dyDescent="0.25">
      <c r="AE16">
        <f>52500000/2200</f>
        <v>23863.636363636364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R11:S11"/>
  <sheetViews>
    <sheetView workbookViewId="0">
      <selection activeCell="AG35" sqref="AG35"/>
    </sheetView>
  </sheetViews>
  <sheetFormatPr defaultRowHeight="15" x14ac:dyDescent="0.25"/>
  <sheetData>
    <row r="11" spans="18:19" x14ac:dyDescent="0.25">
      <c r="R11">
        <f>52500000/2200</f>
        <v>23863.636363636364</v>
      </c>
      <c r="S11" t="s">
        <v>68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0C69-C3AC-47FB-A617-76B6C308368D}">
  <dimension ref="Q12:R12"/>
  <sheetViews>
    <sheetView topLeftCell="A4" workbookViewId="0">
      <selection activeCell="T17" sqref="T17"/>
    </sheetView>
  </sheetViews>
  <sheetFormatPr defaultRowHeight="15" x14ac:dyDescent="0.25"/>
  <sheetData>
    <row r="12" spans="17:18" x14ac:dyDescent="0.25">
      <c r="Q12">
        <f>23000000/916</f>
        <v>25109.170305676857</v>
      </c>
      <c r="R12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</vt:lpstr>
      <vt:lpstr>Sheet1</vt:lpstr>
      <vt:lpstr>Sheet2</vt:lpstr>
      <vt:lpstr>Sheet3</vt:lpstr>
      <vt:lpstr>Sheet4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2024-06-04T12:36:51Z</dcterms:modified>
</cp:coreProperties>
</file>