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Shankeshwar\2nd LIE Report\"/>
    </mc:Choice>
  </mc:AlternateContent>
  <xr:revisionPtr revIDLastSave="0" documentId="13_ncr:1_{2DC95E74-8570-4A4E-9B33-90AD1B343AA2}" xr6:coauthVersionLast="47" xr6:coauthVersionMax="47" xr10:uidLastSave="{00000000-0000-0000-0000-000000000000}"/>
  <bookViews>
    <workbookView xWindow="30" yWindow="15" windowWidth="14025" windowHeight="15465" xr2:uid="{AB56E993-B7AB-45BB-8AA8-C910F73C69C7}"/>
  </bookViews>
  <sheets>
    <sheet name="Final Summary" sheetId="1" r:id="rId1"/>
    <sheet name="Plinth Area" sheetId="2" r:id="rId2"/>
    <sheet name="Summary Sheet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'[3]MN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'[4]H-INPUT'!#REF!</definedName>
    <definedName name="_Key2" hidden="1">[5]CHECK!#REF!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[6]HOTComps!#REF!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OFFSET([7]!Data.Top.Left,1,0)</definedName>
    <definedName name="DATA_08" hidden="1">'[8]Asset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[9]Set!#REF!</definedName>
    <definedName name="fill." hidden="1">[9]Set!#REF!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'[10]Sheet3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D30" i="3"/>
  <c r="E30" i="3"/>
  <c r="C30" i="3"/>
  <c r="E20" i="3"/>
  <c r="E21" i="3"/>
  <c r="E22" i="3"/>
  <c r="E23" i="3"/>
  <c r="E24" i="3"/>
  <c r="E25" i="3"/>
  <c r="E26" i="3"/>
  <c r="E27" i="3"/>
  <c r="E28" i="3"/>
  <c r="E29" i="3"/>
  <c r="E19" i="3"/>
  <c r="G11" i="3"/>
  <c r="H11" i="3" s="1"/>
  <c r="F11" i="3"/>
  <c r="D11" i="3"/>
  <c r="E12" i="3"/>
  <c r="C12" i="3"/>
  <c r="F10" i="3"/>
  <c r="G9" i="3"/>
  <c r="H9" i="3" s="1"/>
  <c r="F9" i="3"/>
  <c r="D9" i="3"/>
  <c r="G8" i="3"/>
  <c r="H8" i="3" s="1"/>
  <c r="F8" i="3"/>
  <c r="D8" i="3"/>
  <c r="G7" i="3"/>
  <c r="H7" i="3" s="1"/>
  <c r="F7" i="3"/>
  <c r="D7" i="3"/>
  <c r="F6" i="3"/>
  <c r="G6" i="3"/>
  <c r="H6" i="3" s="1"/>
  <c r="G4" i="3"/>
  <c r="H4" i="3" s="1"/>
  <c r="F4" i="3"/>
  <c r="D4" i="3"/>
  <c r="G3" i="3"/>
  <c r="H3" i="3" s="1"/>
  <c r="F3" i="3"/>
  <c r="D3" i="3"/>
  <c r="G2" i="3"/>
  <c r="F2" i="3"/>
  <c r="D2" i="3"/>
  <c r="F12" i="3" l="1"/>
  <c r="D6" i="3"/>
  <c r="H2" i="3"/>
  <c r="D10" i="3"/>
  <c r="D12" i="3" s="1"/>
  <c r="G10" i="3"/>
  <c r="H10" i="3" s="1"/>
  <c r="H12" i="3" l="1"/>
  <c r="G12" i="3"/>
  <c r="P15" i="2"/>
  <c r="N10" i="2"/>
  <c r="P14" i="2"/>
  <c r="P13" i="2"/>
  <c r="P12" i="2"/>
  <c r="P10" i="2"/>
  <c r="C29" i="1"/>
  <c r="C30" i="1"/>
  <c r="C31" i="1"/>
  <c r="C32" i="1"/>
  <c r="C33" i="1"/>
  <c r="C34" i="1"/>
  <c r="C35" i="1"/>
  <c r="C36" i="1"/>
  <c r="C28" i="1"/>
  <c r="D4" i="1"/>
  <c r="H3" i="1"/>
  <c r="I3" i="1"/>
  <c r="H4" i="1"/>
  <c r="H5" i="1"/>
  <c r="I5" i="1"/>
  <c r="H6" i="1"/>
  <c r="I6" i="1"/>
  <c r="H7" i="1"/>
  <c r="I7" i="1"/>
  <c r="H8" i="1"/>
  <c r="I8" i="1"/>
  <c r="H9" i="1"/>
  <c r="I9" i="1"/>
  <c r="H10" i="1"/>
  <c r="I10" i="1"/>
  <c r="I2" i="1"/>
  <c r="H2" i="1"/>
  <c r="F4" i="1"/>
  <c r="I4" i="1" l="1"/>
  <c r="D55" i="2"/>
  <c r="D56" i="2"/>
  <c r="D57" i="2"/>
  <c r="D24" i="2"/>
  <c r="D25" i="2"/>
  <c r="P8" i="2"/>
  <c r="M8" i="2"/>
  <c r="F61" i="2"/>
  <c r="G61" i="2" s="1"/>
  <c r="C60" i="2"/>
  <c r="M4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D54" i="2"/>
  <c r="F53" i="2"/>
  <c r="H53" i="2" s="1"/>
  <c r="D53" i="2"/>
  <c r="F52" i="2"/>
  <c r="H52" i="2" s="1"/>
  <c r="D52" i="2"/>
  <c r="F51" i="2"/>
  <c r="H51" i="2" s="1"/>
  <c r="D51" i="2"/>
  <c r="F50" i="2"/>
  <c r="H50" i="2" s="1"/>
  <c r="D50" i="2"/>
  <c r="F49" i="2"/>
  <c r="H49" i="2" s="1"/>
  <c r="D49" i="2"/>
  <c r="F48" i="2"/>
  <c r="H48" i="2" s="1"/>
  <c r="D48" i="2"/>
  <c r="F47" i="2"/>
  <c r="H47" i="2" s="1"/>
  <c r="D47" i="2"/>
  <c r="F46" i="2"/>
  <c r="H46" i="2" s="1"/>
  <c r="D46" i="2"/>
  <c r="F45" i="2"/>
  <c r="H45" i="2" s="1"/>
  <c r="D45" i="2"/>
  <c r="F44" i="2"/>
  <c r="H44" i="2" s="1"/>
  <c r="D44" i="2"/>
  <c r="F43" i="2"/>
  <c r="H43" i="2" s="1"/>
  <c r="D43" i="2"/>
  <c r="F42" i="2"/>
  <c r="H42" i="2" s="1"/>
  <c r="D42" i="2"/>
  <c r="F41" i="2"/>
  <c r="H41" i="2" s="1"/>
  <c r="D41" i="2"/>
  <c r="F40" i="2"/>
  <c r="H40" i="2" s="1"/>
  <c r="D40" i="2"/>
  <c r="F39" i="2"/>
  <c r="H39" i="2" s="1"/>
  <c r="D39" i="2"/>
  <c r="F38" i="2"/>
  <c r="H38" i="2" s="1"/>
  <c r="D38" i="2"/>
  <c r="F37" i="2"/>
  <c r="H37" i="2" s="1"/>
  <c r="D37" i="2"/>
  <c r="F36" i="2"/>
  <c r="D36" i="2"/>
  <c r="F29" i="2"/>
  <c r="G29" i="2" s="1"/>
  <c r="F5" i="2"/>
  <c r="H5" i="2" s="1"/>
  <c r="F6" i="2"/>
  <c r="H6" i="2" s="1"/>
  <c r="F7" i="2"/>
  <c r="H7" i="2" s="1"/>
  <c r="F8" i="2"/>
  <c r="H8" i="2" s="1"/>
  <c r="F9" i="2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4" i="2"/>
  <c r="H4" i="2" s="1"/>
  <c r="H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4" i="2"/>
  <c r="C28" i="2"/>
  <c r="M3" i="2" s="1"/>
  <c r="B36" i="1"/>
  <c r="B35" i="1"/>
  <c r="D35" i="1" s="1"/>
  <c r="B34" i="1"/>
  <c r="B33" i="1"/>
  <c r="D33" i="1" s="1"/>
  <c r="B32" i="1"/>
  <c r="B31" i="1"/>
  <c r="D31" i="1" s="1"/>
  <c r="B30" i="1"/>
  <c r="B29" i="1"/>
  <c r="B28" i="1"/>
  <c r="D28" i="1" s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I11" i="1"/>
  <c r="H11" i="1"/>
  <c r="F11" i="1"/>
  <c r="E11" i="1"/>
  <c r="C11" i="1"/>
  <c r="B11" i="1"/>
  <c r="G10" i="1"/>
  <c r="G9" i="1"/>
  <c r="G6" i="1"/>
  <c r="G5" i="1"/>
  <c r="G4" i="1"/>
  <c r="G3" i="1"/>
  <c r="G2" i="1"/>
  <c r="C12" i="1" l="1"/>
  <c r="D29" i="1"/>
  <c r="D32" i="1"/>
  <c r="D34" i="1"/>
  <c r="D36" i="1"/>
  <c r="N7" i="2"/>
  <c r="O7" i="2" s="1"/>
  <c r="B24" i="1"/>
  <c r="E16" i="1" s="1"/>
  <c r="N6" i="2"/>
  <c r="F35" i="2"/>
  <c r="H35" i="2" s="1"/>
  <c r="H60" i="2" s="1"/>
  <c r="M5" i="2"/>
  <c r="H36" i="2"/>
  <c r="D60" i="2"/>
  <c r="F60" i="2"/>
  <c r="F3" i="2"/>
  <c r="H3" i="2" s="1"/>
  <c r="H28" i="2" s="1"/>
  <c r="P3" i="2" s="1"/>
  <c r="D28" i="2"/>
  <c r="F28" i="2"/>
  <c r="G11" i="1"/>
  <c r="D11" i="1"/>
  <c r="D12" i="1" s="1"/>
  <c r="D15" i="1"/>
  <c r="D20" i="1"/>
  <c r="D22" i="1"/>
  <c r="B37" i="1"/>
  <c r="C24" i="1"/>
  <c r="D24" i="1" s="1"/>
  <c r="C37" i="1"/>
  <c r="D16" i="1"/>
  <c r="D17" i="1"/>
  <c r="D18" i="1"/>
  <c r="D19" i="1"/>
  <c r="D21" i="1"/>
  <c r="D23" i="1"/>
  <c r="E29" i="1" l="1"/>
  <c r="E32" i="1"/>
  <c r="P4" i="2"/>
  <c r="P5" i="2" s="1"/>
  <c r="P9" i="2" s="1"/>
  <c r="E22" i="1"/>
  <c r="E23" i="1"/>
  <c r="E31" i="1"/>
  <c r="E20" i="1"/>
  <c r="E28" i="1"/>
  <c r="E21" i="1"/>
  <c r="E17" i="1"/>
  <c r="E18" i="1"/>
  <c r="E19" i="1"/>
  <c r="E33" i="1"/>
  <c r="O6" i="2"/>
  <c r="N8" i="2"/>
  <c r="O8" i="2" s="1"/>
  <c r="E15" i="1"/>
  <c r="F30" i="2"/>
  <c r="N3" i="2"/>
  <c r="O3" i="2" s="1"/>
  <c r="F62" i="2"/>
  <c r="N4" i="2"/>
  <c r="H62" i="2"/>
  <c r="G60" i="2"/>
  <c r="G28" i="2"/>
  <c r="H30" i="2"/>
  <c r="D37" i="1"/>
  <c r="E37" i="1" s="1"/>
  <c r="E36" i="1"/>
  <c r="D30" i="1"/>
  <c r="E30" i="1" s="1"/>
  <c r="E34" i="1"/>
  <c r="E35" i="1"/>
  <c r="G62" i="2" l="1"/>
  <c r="O4" i="2"/>
  <c r="E24" i="1"/>
  <c r="G30" i="2"/>
  <c r="N5" i="2"/>
  <c r="N9" i="2" s="1"/>
  <c r="O9" i="2" s="1"/>
  <c r="O5" i="2" l="1"/>
</calcChain>
</file>

<file path=xl/sharedStrings.xml><?xml version="1.0" encoding="utf-8"?>
<sst xmlns="http://schemas.openxmlformats.org/spreadsheetml/2006/main" count="173" uniqueCount="89">
  <si>
    <t>Project expenses</t>
  </si>
  <si>
    <t>Estimated Cost as per Cost Vetting</t>
  </si>
  <si>
    <t>Incurred Cost as per Bill till 31.01.2024</t>
  </si>
  <si>
    <t>Incurred Cost as per CA till 31.12.2023</t>
  </si>
  <si>
    <t>Difference between the Bills &amp; CA</t>
  </si>
  <si>
    <t>Difference between both the Bills</t>
  </si>
  <si>
    <t>Difference between both CA</t>
  </si>
  <si>
    <t>Remark</t>
  </si>
  <si>
    <t xml:space="preserve">Land Cost </t>
  </si>
  <si>
    <t>Payment payable to Rehab Tenants Alter Accommodation</t>
  </si>
  <si>
    <t>Construction Cost of Building</t>
  </si>
  <si>
    <t>Approval Cost Of Fungible Cost &amp; Development cess premium</t>
  </si>
  <si>
    <t>Professional Cost</t>
  </si>
  <si>
    <t>Admin Cost</t>
  </si>
  <si>
    <t>Marketing Cost</t>
  </si>
  <si>
    <t>Interest Cost</t>
  </si>
  <si>
    <t>Contingous Cost</t>
  </si>
  <si>
    <t xml:space="preserve">Total Cost </t>
  </si>
  <si>
    <t>Particulars</t>
  </si>
  <si>
    <t xml:space="preserve">Revised Estimated Cost (in Cr.) </t>
  </si>
  <si>
    <t>31.01.2024 as per Bill Tally (inclusive of GST)</t>
  </si>
  <si>
    <t>Cost incurred as %age total cost of that Component</t>
  </si>
  <si>
    <t xml:space="preserve"> </t>
  </si>
  <si>
    <t xml:space="preserve">Total </t>
  </si>
  <si>
    <t>Pariculars</t>
  </si>
  <si>
    <t>Sr. No.</t>
  </si>
  <si>
    <t>Floor</t>
  </si>
  <si>
    <t>Completed Area in Sq. M.</t>
  </si>
  <si>
    <t>Rate per Sq. M.</t>
  </si>
  <si>
    <t>Full Value after completion</t>
  </si>
  <si>
    <t>Percentage of work completed</t>
  </si>
  <si>
    <r>
      <t xml:space="preserve">Actual Expenditure till date in </t>
    </r>
    <r>
      <rPr>
        <b/>
        <sz val="11"/>
        <color rgb="FF000000"/>
        <rFont val="Rupee Foradian"/>
        <family val="2"/>
      </rPr>
      <t>`</t>
    </r>
  </si>
  <si>
    <t>TOTAL</t>
  </si>
  <si>
    <t>Construction Area in Sq. M.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</si>
  <si>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</si>
  <si>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</si>
  <si>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</si>
  <si>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</si>
  <si>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</si>
  <si>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</si>
  <si>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</si>
  <si>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</si>
  <si>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</si>
  <si>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</si>
  <si>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</si>
  <si>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</si>
  <si>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</si>
  <si>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</si>
  <si>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</si>
  <si>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</si>
  <si>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</si>
  <si>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</si>
  <si>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</si>
  <si>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</si>
  <si>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</si>
  <si>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</si>
  <si>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</si>
  <si>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Terrace / OHT / LMR</t>
  </si>
  <si>
    <t>Stack Parking</t>
  </si>
  <si>
    <t>Excavation</t>
  </si>
  <si>
    <t>SUB - TOTAL</t>
  </si>
  <si>
    <t>WING B &amp; C</t>
  </si>
  <si>
    <t>Wing B &amp; C</t>
  </si>
  <si>
    <t>Wing D</t>
  </si>
  <si>
    <t>Sub Total of construction Cost</t>
  </si>
  <si>
    <t>Stack Parking in Wing B &amp; C</t>
  </si>
  <si>
    <t>Stack Parking in Wing D</t>
  </si>
  <si>
    <t>TOTAL Cost of Construction</t>
  </si>
  <si>
    <t>Sub Total of Stack Parking</t>
  </si>
  <si>
    <t>Incurred Cost as per Bill till 31.03.2024</t>
  </si>
  <si>
    <t>Incurred Cost as per CA till 31.03.2024</t>
  </si>
  <si>
    <t>31.03.2024 as per Bill Tally (inclusive of GST)</t>
  </si>
  <si>
    <t>Cost incurred as %age of cost incurred as on 31.03.2024</t>
  </si>
  <si>
    <t>Difference b/w bills of 31.03.2024 &amp; 31.01.2024</t>
  </si>
  <si>
    <t>Difference of Cost incurred as %age of cost incurred as on 31.01.2024 &amp; 31.03.2024</t>
  </si>
  <si>
    <t>Incurred Cost in ` till 31.03.2024</t>
  </si>
  <si>
    <t>Incurred Cost in ` Cr. Till 31.03.2024</t>
  </si>
  <si>
    <t>Balance</t>
  </si>
  <si>
    <t>Balance in Cr.</t>
  </si>
  <si>
    <t>Rent Cost</t>
  </si>
  <si>
    <t>Construction Cost of Rehab &amp; Amenity Building</t>
  </si>
  <si>
    <t>Construction Cost of Sale Building</t>
  </si>
  <si>
    <t>Approval Cost &amp; Stamp Duty</t>
  </si>
  <si>
    <t>Incurred Cost in ` till 31.01.2024</t>
  </si>
  <si>
    <t>Incurred Cost in ` Cr. Till 31.01.2024</t>
  </si>
  <si>
    <t>Contingency Cost</t>
  </si>
  <si>
    <t>Advances to Vendors</t>
  </si>
  <si>
    <t>DSRA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</si>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</sst>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right" wrapText="1"/>
    </xf>
    <xf numFmtId="43" fontId="6" fillId="0" borderId="1" xfId="3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6" fillId="0" borderId="2" xfId="3" applyFont="1" applyFill="1" applyBorder="1" applyAlignment="1">
      <alignment horizontal="center" wrapText="1"/>
    </xf>
    <xf numFmtId="43" fontId="6" fillId="0" borderId="1" xfId="3" applyFont="1" applyFill="1" applyBorder="1" applyAlignment="1">
      <alignment horizontal="right" wrapText="1"/>
    </xf>
    <xf numFmtId="0" fontId="4" fillId="2" borderId="4" xfId="0" applyFont="1" applyFill="1" applyBorder="1" applyAlignment="1">
      <alignment vertical="center" wrapText="1"/>
    </xf>
    <xf numFmtId="43" fontId="6" fillId="0" borderId="5" xfId="3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 wrapText="1"/>
    </xf>
    <xf numFmtId="43" fontId="6" fillId="0" borderId="1" xfId="3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43" fontId="6" fillId="0" borderId="1" xfId="3" applyFont="1" applyFill="1" applyBorder="1" applyAlignment="1">
      <alignment horizontal="left" wrapText="1"/>
    </xf>
    <xf numFmtId="0" fontId="7" fillId="0" borderId="0" xfId="0" applyFont="1"/>
    <xf numFmtId="164" fontId="3" fillId="0" borderId="1" xfId="0" applyNumberFormat="1" applyFont="1" applyBorder="1" applyAlignment="1">
      <alignment horizontal="left" wrapText="1"/>
    </xf>
    <xf numFmtId="165" fontId="3" fillId="0" borderId="1" xfId="4" applyFont="1" applyFill="1" applyBorder="1" applyAlignment="1">
      <alignment horizontal="right" wrapText="1"/>
    </xf>
    <xf numFmtId="165" fontId="3" fillId="0" borderId="5" xfId="4" applyFont="1" applyFill="1" applyBorder="1" applyAlignment="1">
      <alignment horizontal="right" wrapText="1"/>
    </xf>
    <xf numFmtId="43" fontId="0" fillId="0" borderId="0" xfId="0" applyNumberFormat="1"/>
    <xf numFmtId="165" fontId="0" fillId="0" borderId="0" xfId="4" applyFont="1"/>
    <xf numFmtId="0" fontId="8" fillId="0" borderId="1" xfId="0" applyFont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3" fillId="0" borderId="1" xfId="3" applyFont="1" applyFill="1" applyBorder="1" applyAlignment="1">
      <alignment horizontal="right" wrapText="1"/>
    </xf>
    <xf numFmtId="10" fontId="2" fillId="0" borderId="1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2" fillId="0" borderId="2" xfId="3" applyFont="1" applyBorder="1" applyAlignment="1">
      <alignment horizontal="center" vertical="center" wrapText="1"/>
    </xf>
    <xf numFmtId="43" fontId="0" fillId="0" borderId="1" xfId="3" applyFont="1" applyBorder="1" applyAlignment="1">
      <alignment wrapText="1"/>
    </xf>
    <xf numFmtId="43" fontId="11" fillId="0" borderId="1" xfId="1" applyFont="1" applyBorder="1" applyAlignment="1">
      <alignment horizontal="center" vertical="center" wrapText="1"/>
    </xf>
    <xf numFmtId="43" fontId="12" fillId="0" borderId="0" xfId="1" applyFont="1"/>
    <xf numFmtId="0" fontId="12" fillId="0" borderId="0" xfId="5" applyFont="1"/>
    <xf numFmtId="0" fontId="12" fillId="0" borderId="1" xfId="0" applyFont="1" applyBorder="1"/>
    <xf numFmtId="43" fontId="12" fillId="0" borderId="1" xfId="1" applyFont="1" applyBorder="1"/>
    <xf numFmtId="43" fontId="11" fillId="0" borderId="1" xfId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0" xfId="5" applyFont="1" applyAlignment="1">
      <alignment wrapText="1"/>
    </xf>
    <xf numFmtId="10" fontId="11" fillId="0" borderId="1" xfId="2" applyNumberFormat="1" applyFont="1" applyBorder="1"/>
    <xf numFmtId="9" fontId="12" fillId="0" borderId="1" xfId="2" applyFont="1" applyBorder="1"/>
    <xf numFmtId="43" fontId="12" fillId="0" borderId="1" xfId="5" applyNumberFormat="1" applyFont="1" applyBorder="1"/>
    <xf numFmtId="10" fontId="12" fillId="0" borderId="1" xfId="2" applyNumberFormat="1" applyFont="1" applyBorder="1"/>
    <xf numFmtId="0" fontId="11" fillId="0" borderId="1" xfId="5" applyFont="1" applyBorder="1"/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43" fontId="11" fillId="0" borderId="1" xfId="1" applyFont="1" applyBorder="1" applyAlignment="1">
      <alignment wrapText="1"/>
    </xf>
    <xf numFmtId="43" fontId="11" fillId="0" borderId="1" xfId="5" applyNumberFormat="1" applyFont="1" applyBorder="1"/>
    <xf numFmtId="43" fontId="0" fillId="0" borderId="0" xfId="1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11" fillId="0" borderId="6" xfId="5" applyFont="1" applyBorder="1" applyAlignment="1">
      <alignment horizontal="center"/>
    </xf>
    <xf numFmtId="43" fontId="11" fillId="0" borderId="1" xfId="1" applyFont="1" applyBorder="1" applyAlignment="1">
      <alignment horizontal="center" vertical="center"/>
    </xf>
    <xf numFmtId="10" fontId="0" fillId="0" borderId="0" xfId="2" applyNumberFormat="1" applyFont="1"/>
    <xf numFmtId="43" fontId="12" fillId="0" borderId="0" xfId="5" applyNumberFormat="1" applyFont="1"/>
    <xf numFmtId="10" fontId="12" fillId="0" borderId="0" xfId="2" applyNumberFormat="1" applyFont="1"/>
    <xf numFmtId="0" fontId="0" fillId="0" borderId="0" xfId="0" applyAlignment="1">
      <alignment horizontal="center" vertical="center" wrapText="1"/>
    </xf>
    <xf numFmtId="0" fontId="12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left" vertical="center" wrapText="1"/>
    </xf>
    <xf numFmtId="165" fontId="12" fillId="2" borderId="1" xfId="4" applyFont="1" applyFill="1" applyBorder="1"/>
    <xf numFmtId="0" fontId="6" fillId="0" borderId="1" xfId="0" applyFont="1" applyBorder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165" fontId="12" fillId="2" borderId="2" xfId="4" applyFont="1" applyFill="1" applyBorder="1" applyAlignment="1">
      <alignment horizontal="center"/>
    </xf>
    <xf numFmtId="43" fontId="6" fillId="2" borderId="5" xfId="1" applyFont="1" applyFill="1" applyBorder="1" applyAlignment="1">
      <alignment horizontal="center" vertical="center" wrapText="1"/>
    </xf>
    <xf numFmtId="165" fontId="12" fillId="2" borderId="5" xfId="4" applyFont="1" applyFill="1" applyBorder="1" applyAlignment="1">
      <alignment horizontal="center"/>
    </xf>
    <xf numFmtId="43" fontId="0" fillId="0" borderId="0" xfId="1" applyFont="1"/>
    <xf numFmtId="0" fontId="6" fillId="2" borderId="1" xfId="0" applyFont="1" applyFill="1" applyBorder="1" applyAlignment="1">
      <alignment vertical="center"/>
    </xf>
    <xf numFmtId="43" fontId="6" fillId="2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43" fontId="6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0" fontId="11" fillId="2" borderId="1" xfId="0" applyFont="1" applyFill="1" applyBorder="1"/>
    <xf numFmtId="43" fontId="11" fillId="2" borderId="1" xfId="1" applyFont="1" applyFill="1" applyBorder="1"/>
    <xf numFmtId="43" fontId="6" fillId="0" borderId="5" xfId="1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4" xr:uid="{00BE5FF8-75D9-4B6B-9638-D35C72145FDA}"/>
    <cellStyle name="Comma 2 2" xfId="3" xr:uid="{57518D9E-BB4B-4C3B-951E-4D3D1ED79F41}"/>
    <cellStyle name="Comma 7" xfId="6" xr:uid="{8E00CEC1-9620-4FF3-804E-F4DB9C1F019A}"/>
    <cellStyle name="Normal" xfId="0" builtinId="0"/>
    <cellStyle name="Normal 5" xfId="5" xr:uid="{F37C5632-386B-4B4C-BAF2-8101915FBE3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323021</xdr:colOff>
      <xdr:row>1</xdr:row>
      <xdr:rowOff>0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E036360C-2392-4ED2-BBCC-5D1C56A8ABAC}"/>
            </a:ext>
          </a:extLst>
        </xdr:cNvPr>
        <xdr:cNvSpPr txBox="1"/>
      </xdr:nvSpPr>
      <xdr:spPr>
        <a:xfrm>
          <a:off x="4085396" y="99308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323021</xdr:colOff>
      <xdr:row>33</xdr:row>
      <xdr:rowOff>0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AF673FF6-C5A7-4CDC-B47E-B2DE19C58BAF}"/>
            </a:ext>
          </a:extLst>
        </xdr:cNvPr>
        <xdr:cNvSpPr txBox="1"/>
      </xdr:nvSpPr>
      <xdr:spPr>
        <a:xfrm>
          <a:off x="4679673" y="19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323021</xdr:colOff>
      <xdr:row>1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FDE13094-B5C9-40BF-9714-805A873E41B0}"/>
            </a:ext>
          </a:extLst>
        </xdr:cNvPr>
        <xdr:cNvSpPr txBox="1"/>
      </xdr:nvSpPr>
      <xdr:spPr>
        <a:xfrm>
          <a:off x="4679673" y="19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aluation%20Work\LIE%20Folder\NICCO%20residency\4th%20LIE%20Report\4th%20LIE%20Report%20of%20NICCO%20final.xlsx" TargetMode="External"/><Relationship Id="rId1" Type="http://schemas.openxmlformats.org/officeDocument/2006/relationships/externalLinkPath" Target="/Valuation%20Work/LIE%20Folder/NICCO%20residency/4th%20LIE%20Report/4th%20LIE%20Report%20of%20NICCO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l Summary"/>
      <sheetName val="Summary Sheet"/>
      <sheetName val="Land, Stamp Duty and rent c (2)"/>
      <sheetName val="Rent Cost"/>
      <sheetName val="TDR &amp; Approval"/>
      <sheetName val="Construction Cost"/>
      <sheetName val="Professional"/>
      <sheetName val="MArketing"/>
      <sheetName val="Admin"/>
      <sheetName val="Interest"/>
      <sheetName val="Construction Area Statement (4)"/>
    </sheetNames>
    <sheetDataSet>
      <sheetData sheetId="0" refreshError="1"/>
      <sheetData sheetId="1" refreshError="1"/>
      <sheetData sheetId="2">
        <row r="13">
          <cell r="F13">
            <v>367956900</v>
          </cell>
        </row>
      </sheetData>
      <sheetData sheetId="3">
        <row r="67">
          <cell r="F67">
            <v>24949000</v>
          </cell>
        </row>
      </sheetData>
      <sheetData sheetId="4">
        <row r="92">
          <cell r="F92">
            <v>216454888</v>
          </cell>
        </row>
      </sheetData>
      <sheetData sheetId="5">
        <row r="1102">
          <cell r="D1102">
            <v>281643875.50999981</v>
          </cell>
        </row>
      </sheetData>
      <sheetData sheetId="6">
        <row r="57">
          <cell r="E57">
            <v>26560935</v>
          </cell>
        </row>
      </sheetData>
      <sheetData sheetId="7">
        <row r="57">
          <cell r="E57">
            <v>62171450</v>
          </cell>
        </row>
      </sheetData>
      <sheetData sheetId="8">
        <row r="213">
          <cell r="F213">
            <v>36081954.480000004</v>
          </cell>
        </row>
      </sheetData>
      <sheetData sheetId="9">
        <row r="10">
          <cell r="C10">
            <v>14420469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90C5-8922-4FCF-BFFD-CC3F7C1AEF08}">
  <sheetPr>
    <pageSetUpPr fitToPage="1"/>
  </sheetPr>
  <dimension ref="A1:J37"/>
  <sheetViews>
    <sheetView tabSelected="1" workbookViewId="0">
      <selection activeCell="D16" sqref="D16"/>
    </sheetView>
  </sheetViews>
  <sheetFormatPr defaultRowHeight="15" x14ac:dyDescent="0.25"/>
  <cols>
    <col min="1" max="1" width="61.28515625" style="3" bestFit="1" customWidth="1"/>
    <col min="2" max="2" width="13.7109375" customWidth="1"/>
    <col min="3" max="3" width="15.28515625" customWidth="1"/>
    <col min="4" max="4" width="14.7109375" customWidth="1"/>
    <col min="5" max="5" width="14.42578125" style="24" customWidth="1"/>
    <col min="6" max="6" width="13.140625" style="24" bestFit="1" customWidth="1"/>
    <col min="7" max="7" width="13.140625" style="24" customWidth="1"/>
    <col min="8" max="9" width="12.7109375" style="24" bestFit="1" customWidth="1"/>
    <col min="10" max="10" width="24.5703125" customWidth="1"/>
    <col min="253" max="253" width="4" bestFit="1" customWidth="1"/>
    <col min="254" max="254" width="51.85546875" bestFit="1" customWidth="1"/>
    <col min="255" max="255" width="16.140625" bestFit="1" customWidth="1"/>
    <col min="256" max="256" width="11.42578125" bestFit="1" customWidth="1"/>
    <col min="257" max="257" width="16" bestFit="1" customWidth="1"/>
    <col min="509" max="509" width="4" bestFit="1" customWidth="1"/>
    <col min="510" max="510" width="51.85546875" bestFit="1" customWidth="1"/>
    <col min="511" max="511" width="16.140625" bestFit="1" customWidth="1"/>
    <col min="512" max="512" width="11.42578125" bestFit="1" customWidth="1"/>
    <col min="513" max="513" width="16" bestFit="1" customWidth="1"/>
    <col min="765" max="765" width="4" bestFit="1" customWidth="1"/>
    <col min="766" max="766" width="51.85546875" bestFit="1" customWidth="1"/>
    <col min="767" max="767" width="16.140625" bestFit="1" customWidth="1"/>
    <col min="768" max="768" width="11.42578125" bestFit="1" customWidth="1"/>
    <col min="769" max="769" width="16" bestFit="1" customWidth="1"/>
    <col min="1021" max="1021" width="4" bestFit="1" customWidth="1"/>
    <col min="1022" max="1022" width="51.85546875" bestFit="1" customWidth="1"/>
    <col min="1023" max="1023" width="16.140625" bestFit="1" customWidth="1"/>
    <col min="1024" max="1024" width="11.42578125" bestFit="1" customWidth="1"/>
    <col min="1025" max="1025" width="16" bestFit="1" customWidth="1"/>
    <col min="1277" max="1277" width="4" bestFit="1" customWidth="1"/>
    <col min="1278" max="1278" width="51.85546875" bestFit="1" customWidth="1"/>
    <col min="1279" max="1279" width="16.140625" bestFit="1" customWidth="1"/>
    <col min="1280" max="1280" width="11.42578125" bestFit="1" customWidth="1"/>
    <col min="1281" max="1281" width="16" bestFit="1" customWidth="1"/>
    <col min="1533" max="1533" width="4" bestFit="1" customWidth="1"/>
    <col min="1534" max="1534" width="51.85546875" bestFit="1" customWidth="1"/>
    <col min="1535" max="1535" width="16.140625" bestFit="1" customWidth="1"/>
    <col min="1536" max="1536" width="11.42578125" bestFit="1" customWidth="1"/>
    <col min="1537" max="1537" width="16" bestFit="1" customWidth="1"/>
    <col min="1789" max="1789" width="4" bestFit="1" customWidth="1"/>
    <col min="1790" max="1790" width="51.85546875" bestFit="1" customWidth="1"/>
    <col min="1791" max="1791" width="16.140625" bestFit="1" customWidth="1"/>
    <col min="1792" max="1792" width="11.42578125" bestFit="1" customWidth="1"/>
    <col min="1793" max="1793" width="16" bestFit="1" customWidth="1"/>
    <col min="2045" max="2045" width="4" bestFit="1" customWidth="1"/>
    <col min="2046" max="2046" width="51.85546875" bestFit="1" customWidth="1"/>
    <col min="2047" max="2047" width="16.140625" bestFit="1" customWidth="1"/>
    <col min="2048" max="2048" width="11.42578125" bestFit="1" customWidth="1"/>
    <col min="2049" max="2049" width="16" bestFit="1" customWidth="1"/>
    <col min="2301" max="2301" width="4" bestFit="1" customWidth="1"/>
    <col min="2302" max="2302" width="51.85546875" bestFit="1" customWidth="1"/>
    <col min="2303" max="2303" width="16.140625" bestFit="1" customWidth="1"/>
    <col min="2304" max="2304" width="11.42578125" bestFit="1" customWidth="1"/>
    <col min="2305" max="2305" width="16" bestFit="1" customWidth="1"/>
    <col min="2557" max="2557" width="4" bestFit="1" customWidth="1"/>
    <col min="2558" max="2558" width="51.85546875" bestFit="1" customWidth="1"/>
    <col min="2559" max="2559" width="16.140625" bestFit="1" customWidth="1"/>
    <col min="2560" max="2560" width="11.42578125" bestFit="1" customWidth="1"/>
    <col min="2561" max="2561" width="16" bestFit="1" customWidth="1"/>
    <col min="2813" max="2813" width="4" bestFit="1" customWidth="1"/>
    <col min="2814" max="2814" width="51.85546875" bestFit="1" customWidth="1"/>
    <col min="2815" max="2815" width="16.140625" bestFit="1" customWidth="1"/>
    <col min="2816" max="2816" width="11.42578125" bestFit="1" customWidth="1"/>
    <col min="2817" max="2817" width="16" bestFit="1" customWidth="1"/>
    <col min="3069" max="3069" width="4" bestFit="1" customWidth="1"/>
    <col min="3070" max="3070" width="51.85546875" bestFit="1" customWidth="1"/>
    <col min="3071" max="3071" width="16.140625" bestFit="1" customWidth="1"/>
    <col min="3072" max="3072" width="11.42578125" bestFit="1" customWidth="1"/>
    <col min="3073" max="3073" width="16" bestFit="1" customWidth="1"/>
    <col min="3325" max="3325" width="4" bestFit="1" customWidth="1"/>
    <col min="3326" max="3326" width="51.85546875" bestFit="1" customWidth="1"/>
    <col min="3327" max="3327" width="16.140625" bestFit="1" customWidth="1"/>
    <col min="3328" max="3328" width="11.42578125" bestFit="1" customWidth="1"/>
    <col min="3329" max="3329" width="16" bestFit="1" customWidth="1"/>
    <col min="3581" max="3581" width="4" bestFit="1" customWidth="1"/>
    <col min="3582" max="3582" width="51.85546875" bestFit="1" customWidth="1"/>
    <col min="3583" max="3583" width="16.140625" bestFit="1" customWidth="1"/>
    <col min="3584" max="3584" width="11.42578125" bestFit="1" customWidth="1"/>
    <col min="3585" max="3585" width="16" bestFit="1" customWidth="1"/>
    <col min="3837" max="3837" width="4" bestFit="1" customWidth="1"/>
    <col min="3838" max="3838" width="51.85546875" bestFit="1" customWidth="1"/>
    <col min="3839" max="3839" width="16.140625" bestFit="1" customWidth="1"/>
    <col min="3840" max="3840" width="11.42578125" bestFit="1" customWidth="1"/>
    <col min="3841" max="3841" width="16" bestFit="1" customWidth="1"/>
    <col min="4093" max="4093" width="4" bestFit="1" customWidth="1"/>
    <col min="4094" max="4094" width="51.85546875" bestFit="1" customWidth="1"/>
    <col min="4095" max="4095" width="16.140625" bestFit="1" customWidth="1"/>
    <col min="4096" max="4096" width="11.42578125" bestFit="1" customWidth="1"/>
    <col min="4097" max="4097" width="16" bestFit="1" customWidth="1"/>
    <col min="4349" max="4349" width="4" bestFit="1" customWidth="1"/>
    <col min="4350" max="4350" width="51.85546875" bestFit="1" customWidth="1"/>
    <col min="4351" max="4351" width="16.140625" bestFit="1" customWidth="1"/>
    <col min="4352" max="4352" width="11.42578125" bestFit="1" customWidth="1"/>
    <col min="4353" max="4353" width="16" bestFit="1" customWidth="1"/>
    <col min="4605" max="4605" width="4" bestFit="1" customWidth="1"/>
    <col min="4606" max="4606" width="51.85546875" bestFit="1" customWidth="1"/>
    <col min="4607" max="4607" width="16.140625" bestFit="1" customWidth="1"/>
    <col min="4608" max="4608" width="11.42578125" bestFit="1" customWidth="1"/>
    <col min="4609" max="4609" width="16" bestFit="1" customWidth="1"/>
    <col min="4861" max="4861" width="4" bestFit="1" customWidth="1"/>
    <col min="4862" max="4862" width="51.85546875" bestFit="1" customWidth="1"/>
    <col min="4863" max="4863" width="16.140625" bestFit="1" customWidth="1"/>
    <col min="4864" max="4864" width="11.42578125" bestFit="1" customWidth="1"/>
    <col min="4865" max="4865" width="16" bestFit="1" customWidth="1"/>
    <col min="5117" max="5117" width="4" bestFit="1" customWidth="1"/>
    <col min="5118" max="5118" width="51.85546875" bestFit="1" customWidth="1"/>
    <col min="5119" max="5119" width="16.140625" bestFit="1" customWidth="1"/>
    <col min="5120" max="5120" width="11.42578125" bestFit="1" customWidth="1"/>
    <col min="5121" max="5121" width="16" bestFit="1" customWidth="1"/>
    <col min="5373" max="5373" width="4" bestFit="1" customWidth="1"/>
    <col min="5374" max="5374" width="51.85546875" bestFit="1" customWidth="1"/>
    <col min="5375" max="5375" width="16.140625" bestFit="1" customWidth="1"/>
    <col min="5376" max="5376" width="11.42578125" bestFit="1" customWidth="1"/>
    <col min="5377" max="5377" width="16" bestFit="1" customWidth="1"/>
    <col min="5629" max="5629" width="4" bestFit="1" customWidth="1"/>
    <col min="5630" max="5630" width="51.85546875" bestFit="1" customWidth="1"/>
    <col min="5631" max="5631" width="16.140625" bestFit="1" customWidth="1"/>
    <col min="5632" max="5632" width="11.42578125" bestFit="1" customWidth="1"/>
    <col min="5633" max="5633" width="16" bestFit="1" customWidth="1"/>
    <col min="5885" max="5885" width="4" bestFit="1" customWidth="1"/>
    <col min="5886" max="5886" width="51.85546875" bestFit="1" customWidth="1"/>
    <col min="5887" max="5887" width="16.140625" bestFit="1" customWidth="1"/>
    <col min="5888" max="5888" width="11.42578125" bestFit="1" customWidth="1"/>
    <col min="5889" max="5889" width="16" bestFit="1" customWidth="1"/>
    <col min="6141" max="6141" width="4" bestFit="1" customWidth="1"/>
    <col min="6142" max="6142" width="51.85546875" bestFit="1" customWidth="1"/>
    <col min="6143" max="6143" width="16.140625" bestFit="1" customWidth="1"/>
    <col min="6144" max="6144" width="11.42578125" bestFit="1" customWidth="1"/>
    <col min="6145" max="6145" width="16" bestFit="1" customWidth="1"/>
    <col min="6397" max="6397" width="4" bestFit="1" customWidth="1"/>
    <col min="6398" max="6398" width="51.85546875" bestFit="1" customWidth="1"/>
    <col min="6399" max="6399" width="16.140625" bestFit="1" customWidth="1"/>
    <col min="6400" max="6400" width="11.42578125" bestFit="1" customWidth="1"/>
    <col min="6401" max="6401" width="16" bestFit="1" customWidth="1"/>
    <col min="6653" max="6653" width="4" bestFit="1" customWidth="1"/>
    <col min="6654" max="6654" width="51.85546875" bestFit="1" customWidth="1"/>
    <col min="6655" max="6655" width="16.140625" bestFit="1" customWidth="1"/>
    <col min="6656" max="6656" width="11.42578125" bestFit="1" customWidth="1"/>
    <col min="6657" max="6657" width="16" bestFit="1" customWidth="1"/>
    <col min="6909" max="6909" width="4" bestFit="1" customWidth="1"/>
    <col min="6910" max="6910" width="51.85546875" bestFit="1" customWidth="1"/>
    <col min="6911" max="6911" width="16.140625" bestFit="1" customWidth="1"/>
    <col min="6912" max="6912" width="11.42578125" bestFit="1" customWidth="1"/>
    <col min="6913" max="6913" width="16" bestFit="1" customWidth="1"/>
    <col min="7165" max="7165" width="4" bestFit="1" customWidth="1"/>
    <col min="7166" max="7166" width="51.85546875" bestFit="1" customWidth="1"/>
    <col min="7167" max="7167" width="16.140625" bestFit="1" customWidth="1"/>
    <col min="7168" max="7168" width="11.42578125" bestFit="1" customWidth="1"/>
    <col min="7169" max="7169" width="16" bestFit="1" customWidth="1"/>
    <col min="7421" max="7421" width="4" bestFit="1" customWidth="1"/>
    <col min="7422" max="7422" width="51.85546875" bestFit="1" customWidth="1"/>
    <col min="7423" max="7423" width="16.140625" bestFit="1" customWidth="1"/>
    <col min="7424" max="7424" width="11.42578125" bestFit="1" customWidth="1"/>
    <col min="7425" max="7425" width="16" bestFit="1" customWidth="1"/>
    <col min="7677" max="7677" width="4" bestFit="1" customWidth="1"/>
    <col min="7678" max="7678" width="51.85546875" bestFit="1" customWidth="1"/>
    <col min="7679" max="7679" width="16.140625" bestFit="1" customWidth="1"/>
    <col min="7680" max="7680" width="11.42578125" bestFit="1" customWidth="1"/>
    <col min="7681" max="7681" width="16" bestFit="1" customWidth="1"/>
    <col min="7933" max="7933" width="4" bestFit="1" customWidth="1"/>
    <col min="7934" max="7934" width="51.85546875" bestFit="1" customWidth="1"/>
    <col min="7935" max="7935" width="16.140625" bestFit="1" customWidth="1"/>
    <col min="7936" max="7936" width="11.42578125" bestFit="1" customWidth="1"/>
    <col min="7937" max="7937" width="16" bestFit="1" customWidth="1"/>
    <col min="8189" max="8189" width="4" bestFit="1" customWidth="1"/>
    <col min="8190" max="8190" width="51.85546875" bestFit="1" customWidth="1"/>
    <col min="8191" max="8191" width="16.140625" bestFit="1" customWidth="1"/>
    <col min="8192" max="8192" width="11.42578125" bestFit="1" customWidth="1"/>
    <col min="8193" max="8193" width="16" bestFit="1" customWidth="1"/>
    <col min="8445" max="8445" width="4" bestFit="1" customWidth="1"/>
    <col min="8446" max="8446" width="51.85546875" bestFit="1" customWidth="1"/>
    <col min="8447" max="8447" width="16.140625" bestFit="1" customWidth="1"/>
    <col min="8448" max="8448" width="11.42578125" bestFit="1" customWidth="1"/>
    <col min="8449" max="8449" width="16" bestFit="1" customWidth="1"/>
    <col min="8701" max="8701" width="4" bestFit="1" customWidth="1"/>
    <col min="8702" max="8702" width="51.85546875" bestFit="1" customWidth="1"/>
    <col min="8703" max="8703" width="16.140625" bestFit="1" customWidth="1"/>
    <col min="8704" max="8704" width="11.42578125" bestFit="1" customWidth="1"/>
    <col min="8705" max="8705" width="16" bestFit="1" customWidth="1"/>
    <col min="8957" max="8957" width="4" bestFit="1" customWidth="1"/>
    <col min="8958" max="8958" width="51.85546875" bestFit="1" customWidth="1"/>
    <col min="8959" max="8959" width="16.140625" bestFit="1" customWidth="1"/>
    <col min="8960" max="8960" width="11.42578125" bestFit="1" customWidth="1"/>
    <col min="8961" max="8961" width="16" bestFit="1" customWidth="1"/>
    <col min="9213" max="9213" width="4" bestFit="1" customWidth="1"/>
    <col min="9214" max="9214" width="51.85546875" bestFit="1" customWidth="1"/>
    <col min="9215" max="9215" width="16.140625" bestFit="1" customWidth="1"/>
    <col min="9216" max="9216" width="11.42578125" bestFit="1" customWidth="1"/>
    <col min="9217" max="9217" width="16" bestFit="1" customWidth="1"/>
    <col min="9469" max="9469" width="4" bestFit="1" customWidth="1"/>
    <col min="9470" max="9470" width="51.85546875" bestFit="1" customWidth="1"/>
    <col min="9471" max="9471" width="16.140625" bestFit="1" customWidth="1"/>
    <col min="9472" max="9472" width="11.42578125" bestFit="1" customWidth="1"/>
    <col min="9473" max="9473" width="16" bestFit="1" customWidth="1"/>
    <col min="9725" max="9725" width="4" bestFit="1" customWidth="1"/>
    <col min="9726" max="9726" width="51.85546875" bestFit="1" customWidth="1"/>
    <col min="9727" max="9727" width="16.140625" bestFit="1" customWidth="1"/>
    <col min="9728" max="9728" width="11.42578125" bestFit="1" customWidth="1"/>
    <col min="9729" max="9729" width="16" bestFit="1" customWidth="1"/>
    <col min="9981" max="9981" width="4" bestFit="1" customWidth="1"/>
    <col min="9982" max="9982" width="51.85546875" bestFit="1" customWidth="1"/>
    <col min="9983" max="9983" width="16.140625" bestFit="1" customWidth="1"/>
    <col min="9984" max="9984" width="11.42578125" bestFit="1" customWidth="1"/>
    <col min="9985" max="9985" width="16" bestFit="1" customWidth="1"/>
    <col min="10237" max="10237" width="4" bestFit="1" customWidth="1"/>
    <col min="10238" max="10238" width="51.85546875" bestFit="1" customWidth="1"/>
    <col min="10239" max="10239" width="16.140625" bestFit="1" customWidth="1"/>
    <col min="10240" max="10240" width="11.42578125" bestFit="1" customWidth="1"/>
    <col min="10241" max="10241" width="16" bestFit="1" customWidth="1"/>
    <col min="10493" max="10493" width="4" bestFit="1" customWidth="1"/>
    <col min="10494" max="10494" width="51.85546875" bestFit="1" customWidth="1"/>
    <col min="10495" max="10495" width="16.140625" bestFit="1" customWidth="1"/>
    <col min="10496" max="10496" width="11.42578125" bestFit="1" customWidth="1"/>
    <col min="10497" max="10497" width="16" bestFit="1" customWidth="1"/>
    <col min="10749" max="10749" width="4" bestFit="1" customWidth="1"/>
    <col min="10750" max="10750" width="51.85546875" bestFit="1" customWidth="1"/>
    <col min="10751" max="10751" width="16.140625" bestFit="1" customWidth="1"/>
    <col min="10752" max="10752" width="11.42578125" bestFit="1" customWidth="1"/>
    <col min="10753" max="10753" width="16" bestFit="1" customWidth="1"/>
    <col min="11005" max="11005" width="4" bestFit="1" customWidth="1"/>
    <col min="11006" max="11006" width="51.85546875" bestFit="1" customWidth="1"/>
    <col min="11007" max="11007" width="16.140625" bestFit="1" customWidth="1"/>
    <col min="11008" max="11008" width="11.42578125" bestFit="1" customWidth="1"/>
    <col min="11009" max="11009" width="16" bestFit="1" customWidth="1"/>
    <col min="11261" max="11261" width="4" bestFit="1" customWidth="1"/>
    <col min="11262" max="11262" width="51.85546875" bestFit="1" customWidth="1"/>
    <col min="11263" max="11263" width="16.140625" bestFit="1" customWidth="1"/>
    <col min="11264" max="11264" width="11.42578125" bestFit="1" customWidth="1"/>
    <col min="11265" max="11265" width="16" bestFit="1" customWidth="1"/>
    <col min="11517" max="11517" width="4" bestFit="1" customWidth="1"/>
    <col min="11518" max="11518" width="51.85546875" bestFit="1" customWidth="1"/>
    <col min="11519" max="11519" width="16.140625" bestFit="1" customWidth="1"/>
    <col min="11520" max="11520" width="11.42578125" bestFit="1" customWidth="1"/>
    <col min="11521" max="11521" width="16" bestFit="1" customWidth="1"/>
    <col min="11773" max="11773" width="4" bestFit="1" customWidth="1"/>
    <col min="11774" max="11774" width="51.85546875" bestFit="1" customWidth="1"/>
    <col min="11775" max="11775" width="16.140625" bestFit="1" customWidth="1"/>
    <col min="11776" max="11776" width="11.42578125" bestFit="1" customWidth="1"/>
    <col min="11777" max="11777" width="16" bestFit="1" customWidth="1"/>
    <col min="12029" max="12029" width="4" bestFit="1" customWidth="1"/>
    <col min="12030" max="12030" width="51.85546875" bestFit="1" customWidth="1"/>
    <col min="12031" max="12031" width="16.140625" bestFit="1" customWidth="1"/>
    <col min="12032" max="12032" width="11.42578125" bestFit="1" customWidth="1"/>
    <col min="12033" max="12033" width="16" bestFit="1" customWidth="1"/>
    <col min="12285" max="12285" width="4" bestFit="1" customWidth="1"/>
    <col min="12286" max="12286" width="51.85546875" bestFit="1" customWidth="1"/>
    <col min="12287" max="12287" width="16.140625" bestFit="1" customWidth="1"/>
    <col min="12288" max="12288" width="11.42578125" bestFit="1" customWidth="1"/>
    <col min="12289" max="12289" width="16" bestFit="1" customWidth="1"/>
    <col min="12541" max="12541" width="4" bestFit="1" customWidth="1"/>
    <col min="12542" max="12542" width="51.85546875" bestFit="1" customWidth="1"/>
    <col min="12543" max="12543" width="16.140625" bestFit="1" customWidth="1"/>
    <col min="12544" max="12544" width="11.42578125" bestFit="1" customWidth="1"/>
    <col min="12545" max="12545" width="16" bestFit="1" customWidth="1"/>
    <col min="12797" max="12797" width="4" bestFit="1" customWidth="1"/>
    <col min="12798" max="12798" width="51.85546875" bestFit="1" customWidth="1"/>
    <col min="12799" max="12799" width="16.140625" bestFit="1" customWidth="1"/>
    <col min="12800" max="12800" width="11.42578125" bestFit="1" customWidth="1"/>
    <col min="12801" max="12801" width="16" bestFit="1" customWidth="1"/>
    <col min="13053" max="13053" width="4" bestFit="1" customWidth="1"/>
    <col min="13054" max="13054" width="51.85546875" bestFit="1" customWidth="1"/>
    <col min="13055" max="13055" width="16.140625" bestFit="1" customWidth="1"/>
    <col min="13056" max="13056" width="11.42578125" bestFit="1" customWidth="1"/>
    <col min="13057" max="13057" width="16" bestFit="1" customWidth="1"/>
    <col min="13309" max="13309" width="4" bestFit="1" customWidth="1"/>
    <col min="13310" max="13310" width="51.85546875" bestFit="1" customWidth="1"/>
    <col min="13311" max="13311" width="16.140625" bestFit="1" customWidth="1"/>
    <col min="13312" max="13312" width="11.42578125" bestFit="1" customWidth="1"/>
    <col min="13313" max="13313" width="16" bestFit="1" customWidth="1"/>
    <col min="13565" max="13565" width="4" bestFit="1" customWidth="1"/>
    <col min="13566" max="13566" width="51.85546875" bestFit="1" customWidth="1"/>
    <col min="13567" max="13567" width="16.140625" bestFit="1" customWidth="1"/>
    <col min="13568" max="13568" width="11.42578125" bestFit="1" customWidth="1"/>
    <col min="13569" max="13569" width="16" bestFit="1" customWidth="1"/>
    <col min="13821" max="13821" width="4" bestFit="1" customWidth="1"/>
    <col min="13822" max="13822" width="51.85546875" bestFit="1" customWidth="1"/>
    <col min="13823" max="13823" width="16.140625" bestFit="1" customWidth="1"/>
    <col min="13824" max="13824" width="11.42578125" bestFit="1" customWidth="1"/>
    <col min="13825" max="13825" width="16" bestFit="1" customWidth="1"/>
    <col min="14077" max="14077" width="4" bestFit="1" customWidth="1"/>
    <col min="14078" max="14078" width="51.85546875" bestFit="1" customWidth="1"/>
    <col min="14079" max="14079" width="16.140625" bestFit="1" customWidth="1"/>
    <col min="14080" max="14080" width="11.42578125" bestFit="1" customWidth="1"/>
    <col min="14081" max="14081" width="16" bestFit="1" customWidth="1"/>
    <col min="14333" max="14333" width="4" bestFit="1" customWidth="1"/>
    <col min="14334" max="14334" width="51.85546875" bestFit="1" customWidth="1"/>
    <col min="14335" max="14335" width="16.140625" bestFit="1" customWidth="1"/>
    <col min="14336" max="14336" width="11.42578125" bestFit="1" customWidth="1"/>
    <col min="14337" max="14337" width="16" bestFit="1" customWidth="1"/>
    <col min="14589" max="14589" width="4" bestFit="1" customWidth="1"/>
    <col min="14590" max="14590" width="51.85546875" bestFit="1" customWidth="1"/>
    <col min="14591" max="14591" width="16.140625" bestFit="1" customWidth="1"/>
    <col min="14592" max="14592" width="11.42578125" bestFit="1" customWidth="1"/>
    <col min="14593" max="14593" width="16" bestFit="1" customWidth="1"/>
    <col min="14845" max="14845" width="4" bestFit="1" customWidth="1"/>
    <col min="14846" max="14846" width="51.85546875" bestFit="1" customWidth="1"/>
    <col min="14847" max="14847" width="16.140625" bestFit="1" customWidth="1"/>
    <col min="14848" max="14848" width="11.42578125" bestFit="1" customWidth="1"/>
    <col min="14849" max="14849" width="16" bestFit="1" customWidth="1"/>
    <col min="15101" max="15101" width="4" bestFit="1" customWidth="1"/>
    <col min="15102" max="15102" width="51.85546875" bestFit="1" customWidth="1"/>
    <col min="15103" max="15103" width="16.140625" bestFit="1" customWidth="1"/>
    <col min="15104" max="15104" width="11.42578125" bestFit="1" customWidth="1"/>
    <col min="15105" max="15105" width="16" bestFit="1" customWidth="1"/>
    <col min="15357" max="15357" width="4" bestFit="1" customWidth="1"/>
    <col min="15358" max="15358" width="51.85546875" bestFit="1" customWidth="1"/>
    <col min="15359" max="15359" width="16.140625" bestFit="1" customWidth="1"/>
    <col min="15360" max="15360" width="11.42578125" bestFit="1" customWidth="1"/>
    <col min="15361" max="15361" width="16" bestFit="1" customWidth="1"/>
    <col min="15613" max="15613" width="4" bestFit="1" customWidth="1"/>
    <col min="15614" max="15614" width="51.85546875" bestFit="1" customWidth="1"/>
    <col min="15615" max="15615" width="16.140625" bestFit="1" customWidth="1"/>
    <col min="15616" max="15616" width="11.42578125" bestFit="1" customWidth="1"/>
    <col min="15617" max="15617" width="16" bestFit="1" customWidth="1"/>
    <col min="15869" max="15869" width="4" bestFit="1" customWidth="1"/>
    <col min="15870" max="15870" width="51.85546875" bestFit="1" customWidth="1"/>
    <col min="15871" max="15871" width="16.140625" bestFit="1" customWidth="1"/>
    <col min="15872" max="15872" width="11.42578125" bestFit="1" customWidth="1"/>
    <col min="15873" max="15873" width="16" bestFit="1" customWidth="1"/>
    <col min="16125" max="16125" width="4" bestFit="1" customWidth="1"/>
    <col min="16126" max="16126" width="51.85546875" bestFit="1" customWidth="1"/>
    <col min="16127" max="16127" width="16.140625" bestFit="1" customWidth="1"/>
    <col min="16128" max="16128" width="11.42578125" bestFit="1" customWidth="1"/>
    <col min="16129" max="16129" width="16" bestFit="1" customWidth="1"/>
  </cols>
  <sheetData>
    <row r="1" spans="1:10" s="3" customFormat="1" ht="47.25" x14ac:dyDescent="0.25">
      <c r="A1" s="1" t="s">
        <v>0</v>
      </c>
      <c r="B1" s="2" t="s">
        <v>1</v>
      </c>
      <c r="C1" s="2" t="s">
        <v>69</v>
      </c>
      <c r="D1" s="2" t="s">
        <v>70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ht="15.75" x14ac:dyDescent="0.25">
      <c r="A2" s="4" t="s">
        <v>8</v>
      </c>
      <c r="B2" s="5">
        <v>6.37</v>
      </c>
      <c r="C2" s="6">
        <v>6.37</v>
      </c>
      <c r="D2" s="7">
        <v>6.53</v>
      </c>
      <c r="E2" s="6">
        <v>6.37</v>
      </c>
      <c r="F2" s="7">
        <v>6.53</v>
      </c>
      <c r="G2" s="8">
        <f>C2-D2</f>
        <v>-0.16000000000000014</v>
      </c>
      <c r="H2" s="8">
        <f>C2-E2</f>
        <v>0</v>
      </c>
      <c r="I2" s="8">
        <f>D2-F2</f>
        <v>0</v>
      </c>
      <c r="J2" s="9"/>
    </row>
    <row r="3" spans="1:10" ht="15.75" x14ac:dyDescent="0.25">
      <c r="A3" s="10" t="s">
        <v>9</v>
      </c>
      <c r="B3" s="5">
        <v>16.309999999999999</v>
      </c>
      <c r="C3" s="6">
        <v>10.64</v>
      </c>
      <c r="D3" s="7">
        <v>10.64</v>
      </c>
      <c r="E3" s="6">
        <v>9.34</v>
      </c>
      <c r="F3" s="7">
        <v>9.34</v>
      </c>
      <c r="G3" s="8">
        <f t="shared" ref="G3:G10" si="0">C3-D3</f>
        <v>0</v>
      </c>
      <c r="H3" s="8">
        <f t="shared" ref="H3:H10" si="1">C3-E3</f>
        <v>1.3000000000000007</v>
      </c>
      <c r="I3" s="8">
        <f t="shared" ref="I3:I10" si="2">D3-F3</f>
        <v>1.3000000000000007</v>
      </c>
      <c r="J3" s="11"/>
    </row>
    <row r="4" spans="1:10" ht="15.75" x14ac:dyDescent="0.25">
      <c r="A4" s="10" t="s">
        <v>10</v>
      </c>
      <c r="B4" s="5">
        <v>57.79</v>
      </c>
      <c r="C4" s="6">
        <v>44.26</v>
      </c>
      <c r="D4" s="12">
        <f>3.95+43.77</f>
        <v>47.720000000000006</v>
      </c>
      <c r="E4" s="6">
        <v>41.45</v>
      </c>
      <c r="F4" s="12">
        <f>2.62+38.14</f>
        <v>40.76</v>
      </c>
      <c r="G4" s="8">
        <f t="shared" si="0"/>
        <v>-3.460000000000008</v>
      </c>
      <c r="H4" s="8">
        <f t="shared" si="1"/>
        <v>2.8099999999999952</v>
      </c>
      <c r="I4" s="8">
        <f t="shared" si="2"/>
        <v>6.960000000000008</v>
      </c>
      <c r="J4" s="13"/>
    </row>
    <row r="5" spans="1:10" ht="15.75" x14ac:dyDescent="0.25">
      <c r="A5" s="14" t="s">
        <v>11</v>
      </c>
      <c r="B5" s="5">
        <v>5.29</v>
      </c>
      <c r="C5" s="6">
        <v>5</v>
      </c>
      <c r="D5" s="12">
        <v>5</v>
      </c>
      <c r="E5" s="6">
        <v>4.9000000000000004</v>
      </c>
      <c r="F5" s="12">
        <v>4.9000000000000004</v>
      </c>
      <c r="G5" s="8">
        <f t="shared" si="0"/>
        <v>0</v>
      </c>
      <c r="H5" s="8">
        <f t="shared" si="1"/>
        <v>9.9999999999999645E-2</v>
      </c>
      <c r="I5" s="8">
        <f t="shared" si="2"/>
        <v>9.9999999999999645E-2</v>
      </c>
      <c r="J5" s="13"/>
    </row>
    <row r="6" spans="1:10" ht="15.75" x14ac:dyDescent="0.25">
      <c r="A6" s="15" t="s">
        <v>12</v>
      </c>
      <c r="B6" s="5">
        <v>2.31</v>
      </c>
      <c r="C6" s="6">
        <v>2.11</v>
      </c>
      <c r="D6" s="16">
        <v>2.11</v>
      </c>
      <c r="E6" s="6">
        <v>1.98</v>
      </c>
      <c r="F6" s="16">
        <v>1.98</v>
      </c>
      <c r="G6" s="8">
        <f t="shared" si="0"/>
        <v>0</v>
      </c>
      <c r="H6" s="8">
        <f t="shared" si="1"/>
        <v>0.12999999999999989</v>
      </c>
      <c r="I6" s="8">
        <f t="shared" si="2"/>
        <v>0.12999999999999989</v>
      </c>
      <c r="J6" s="13"/>
    </row>
    <row r="7" spans="1:10" ht="15.75" x14ac:dyDescent="0.25">
      <c r="A7" s="15" t="s">
        <v>13</v>
      </c>
      <c r="B7" s="5">
        <v>2.89</v>
      </c>
      <c r="C7" s="6">
        <v>2.2000000000000002</v>
      </c>
      <c r="D7" s="16">
        <v>2.2000000000000002</v>
      </c>
      <c r="E7" s="6">
        <v>2.2000000000000002</v>
      </c>
      <c r="F7" s="16">
        <v>2.2000000000000002</v>
      </c>
      <c r="G7" s="8"/>
      <c r="H7" s="8">
        <f t="shared" si="1"/>
        <v>0</v>
      </c>
      <c r="I7" s="8">
        <f t="shared" si="2"/>
        <v>0</v>
      </c>
      <c r="J7" s="13"/>
    </row>
    <row r="8" spans="1:10" ht="15.75" x14ac:dyDescent="0.25">
      <c r="A8" s="15" t="s">
        <v>14</v>
      </c>
      <c r="B8" s="5">
        <v>2.5499999999999998</v>
      </c>
      <c r="C8" s="6">
        <v>2.2999999999999998</v>
      </c>
      <c r="D8" s="16">
        <v>2.2999999999999998</v>
      </c>
      <c r="E8" s="6">
        <v>2.2999999999999998</v>
      </c>
      <c r="F8" s="16">
        <v>2.2999999999999998</v>
      </c>
      <c r="G8" s="8"/>
      <c r="H8" s="8">
        <f t="shared" si="1"/>
        <v>0</v>
      </c>
      <c r="I8" s="8">
        <f t="shared" si="2"/>
        <v>0</v>
      </c>
      <c r="J8" s="13"/>
    </row>
    <row r="9" spans="1:10" s="19" customFormat="1" ht="15.75" x14ac:dyDescent="0.25">
      <c r="A9" s="17" t="s">
        <v>15</v>
      </c>
      <c r="B9" s="5">
        <v>9.7200000000000006</v>
      </c>
      <c r="C9" s="6">
        <v>3.15</v>
      </c>
      <c r="D9" s="12">
        <v>3.15</v>
      </c>
      <c r="E9" s="6">
        <v>2.4300000000000002</v>
      </c>
      <c r="F9" s="12">
        <v>2.4300000000000002</v>
      </c>
      <c r="G9" s="8">
        <f t="shared" si="0"/>
        <v>0</v>
      </c>
      <c r="H9" s="8">
        <f t="shared" si="1"/>
        <v>0.71999999999999975</v>
      </c>
      <c r="I9" s="8">
        <f t="shared" si="2"/>
        <v>0.71999999999999975</v>
      </c>
      <c r="J9" s="18"/>
    </row>
    <row r="10" spans="1:10" s="19" customFormat="1" ht="15.75" x14ac:dyDescent="0.25">
      <c r="A10" s="17" t="s">
        <v>16</v>
      </c>
      <c r="B10" s="5">
        <v>1.73</v>
      </c>
      <c r="C10" s="6">
        <v>0.91</v>
      </c>
      <c r="D10" s="12">
        <v>0.91</v>
      </c>
      <c r="E10" s="6">
        <v>0.91</v>
      </c>
      <c r="F10" s="12">
        <v>0.91</v>
      </c>
      <c r="G10" s="8">
        <f t="shared" si="0"/>
        <v>0</v>
      </c>
      <c r="H10" s="8">
        <f t="shared" si="1"/>
        <v>0</v>
      </c>
      <c r="I10" s="8">
        <f t="shared" si="2"/>
        <v>0</v>
      </c>
      <c r="J10" s="9"/>
    </row>
    <row r="11" spans="1:10" ht="15.75" x14ac:dyDescent="0.25">
      <c r="A11" s="20" t="s">
        <v>17</v>
      </c>
      <c r="B11" s="21">
        <f>SUM(B2:B10)</f>
        <v>104.96000000000001</v>
      </c>
      <c r="C11" s="21">
        <f>SUM(C2:C10)</f>
        <v>76.94</v>
      </c>
      <c r="D11" s="22">
        <f>SUM(D2:D10)</f>
        <v>80.560000000000016</v>
      </c>
      <c r="E11" s="21">
        <f>SUM(E2:E10)</f>
        <v>71.88000000000001</v>
      </c>
      <c r="F11" s="21">
        <f>SUM(F2:F10)</f>
        <v>71.349999999999994</v>
      </c>
      <c r="G11" s="21">
        <f>SUM(G2:G10)</f>
        <v>-3.6200000000000081</v>
      </c>
      <c r="H11" s="21">
        <f>SUM(H2:H10)</f>
        <v>5.0599999999999952</v>
      </c>
      <c r="I11" s="21">
        <f>SUM(I2:I10)</f>
        <v>9.210000000000008</v>
      </c>
      <c r="J11" s="9"/>
    </row>
    <row r="12" spans="1:10" x14ac:dyDescent="0.25">
      <c r="C12" s="23">
        <f>B11-C11</f>
        <v>28.02000000000001</v>
      </c>
      <c r="D12" s="59">
        <f>D11/B11</f>
        <v>0.76753048780487809</v>
      </c>
      <c r="J12" s="23"/>
    </row>
    <row r="13" spans="1:10" x14ac:dyDescent="0.25">
      <c r="D13" s="23"/>
    </row>
    <row r="14" spans="1:10" ht="60" x14ac:dyDescent="0.25">
      <c r="A14" s="25" t="s">
        <v>18</v>
      </c>
      <c r="B14" s="25" t="s">
        <v>19</v>
      </c>
      <c r="C14" s="26" t="s">
        <v>71</v>
      </c>
      <c r="D14" s="26" t="s">
        <v>21</v>
      </c>
      <c r="E14" s="26" t="s">
        <v>72</v>
      </c>
      <c r="F14" s="27"/>
      <c r="G14" s="27"/>
      <c r="H14" s="27"/>
      <c r="I14" s="27"/>
      <c r="J14" t="s">
        <v>22</v>
      </c>
    </row>
    <row r="15" spans="1:10" ht="15.75" x14ac:dyDescent="0.25">
      <c r="A15" s="4" t="s">
        <v>8</v>
      </c>
      <c r="B15" s="8">
        <f>B2</f>
        <v>6.37</v>
      </c>
      <c r="C15" s="8">
        <f>C2</f>
        <v>6.37</v>
      </c>
      <c r="D15" s="28">
        <f>C15/B15</f>
        <v>1</v>
      </c>
      <c r="E15" s="28">
        <f>C15/$B$24</f>
        <v>6.0689786585365849E-2</v>
      </c>
      <c r="F15" s="29"/>
      <c r="G15" s="29"/>
      <c r="H15" s="29"/>
      <c r="I15" s="29"/>
    </row>
    <row r="16" spans="1:10" ht="15.75" x14ac:dyDescent="0.25">
      <c r="A16" s="10" t="s">
        <v>9</v>
      </c>
      <c r="B16" s="8">
        <f>B3</f>
        <v>16.309999999999999</v>
      </c>
      <c r="C16" s="8">
        <f>C3</f>
        <v>10.64</v>
      </c>
      <c r="D16" s="28">
        <f t="shared" ref="D16:D23" si="3">C16/B16</f>
        <v>0.65236051502145931</v>
      </c>
      <c r="E16" s="28">
        <f t="shared" ref="E16:E23" si="4">C16/$B$24</f>
        <v>0.10137195121951219</v>
      </c>
      <c r="F16" s="29"/>
      <c r="G16" s="29"/>
      <c r="H16" s="29"/>
      <c r="I16" s="29"/>
    </row>
    <row r="17" spans="1:9" ht="15.75" x14ac:dyDescent="0.25">
      <c r="A17" s="10" t="s">
        <v>10</v>
      </c>
      <c r="B17" s="8">
        <f>B4</f>
        <v>57.79</v>
      </c>
      <c r="C17" s="8">
        <f>C4</f>
        <v>44.26</v>
      </c>
      <c r="D17" s="28">
        <f t="shared" si="3"/>
        <v>0.76587644921266651</v>
      </c>
      <c r="E17" s="28">
        <f t="shared" si="4"/>
        <v>0.42168445121951215</v>
      </c>
      <c r="F17" s="29"/>
      <c r="G17" s="29"/>
      <c r="H17" s="29"/>
      <c r="I17" s="54"/>
    </row>
    <row r="18" spans="1:9" ht="15.75" x14ac:dyDescent="0.25">
      <c r="A18" s="14" t="s">
        <v>11</v>
      </c>
      <c r="B18" s="8">
        <f>B5</f>
        <v>5.29</v>
      </c>
      <c r="C18" s="8">
        <f>C5</f>
        <v>5</v>
      </c>
      <c r="D18" s="28">
        <f t="shared" si="3"/>
        <v>0.94517958412098302</v>
      </c>
      <c r="E18" s="28">
        <f t="shared" si="4"/>
        <v>4.7637195121951213E-2</v>
      </c>
      <c r="F18" s="29"/>
      <c r="G18" s="29"/>
      <c r="H18" s="29"/>
      <c r="I18" s="54"/>
    </row>
    <row r="19" spans="1:9" ht="15.75" x14ac:dyDescent="0.25">
      <c r="A19" s="15" t="s">
        <v>12</v>
      </c>
      <c r="B19" s="8">
        <f>B6</f>
        <v>2.31</v>
      </c>
      <c r="C19" s="8">
        <f>C6</f>
        <v>2.11</v>
      </c>
      <c r="D19" s="28">
        <f t="shared" si="3"/>
        <v>0.91341991341991335</v>
      </c>
      <c r="E19" s="28">
        <f t="shared" si="4"/>
        <v>2.0102896341463412E-2</v>
      </c>
      <c r="F19" s="29"/>
      <c r="G19" s="29"/>
      <c r="H19" s="29"/>
      <c r="I19" s="29"/>
    </row>
    <row r="20" spans="1:9" ht="15.75" x14ac:dyDescent="0.25">
      <c r="A20" s="15" t="s">
        <v>13</v>
      </c>
      <c r="B20" s="8">
        <f>B7</f>
        <v>2.89</v>
      </c>
      <c r="C20" s="8">
        <f>C7</f>
        <v>2.2000000000000002</v>
      </c>
      <c r="D20" s="28">
        <f t="shared" si="3"/>
        <v>0.76124567474048443</v>
      </c>
      <c r="E20" s="28">
        <f t="shared" si="4"/>
        <v>2.0960365853658538E-2</v>
      </c>
      <c r="F20" s="29"/>
      <c r="G20" s="29"/>
      <c r="H20" s="29"/>
      <c r="I20" s="29"/>
    </row>
    <row r="21" spans="1:9" ht="15.75" x14ac:dyDescent="0.25">
      <c r="A21" s="15" t="s">
        <v>14</v>
      </c>
      <c r="B21" s="8">
        <f>B8</f>
        <v>2.5499999999999998</v>
      </c>
      <c r="C21" s="8">
        <f>C8</f>
        <v>2.2999999999999998</v>
      </c>
      <c r="D21" s="28">
        <f t="shared" si="3"/>
        <v>0.90196078431372551</v>
      </c>
      <c r="E21" s="28">
        <f t="shared" si="4"/>
        <v>2.1913109756097556E-2</v>
      </c>
      <c r="F21" s="29"/>
      <c r="G21" s="29"/>
      <c r="H21" s="29"/>
      <c r="I21" s="29"/>
    </row>
    <row r="22" spans="1:9" ht="15.75" x14ac:dyDescent="0.25">
      <c r="A22" s="17" t="s">
        <v>15</v>
      </c>
      <c r="B22" s="8">
        <f>B9</f>
        <v>9.7200000000000006</v>
      </c>
      <c r="C22" s="8">
        <f>C9</f>
        <v>3.15</v>
      </c>
      <c r="D22" s="28">
        <f t="shared" si="3"/>
        <v>0.32407407407407407</v>
      </c>
      <c r="E22" s="28">
        <f t="shared" si="4"/>
        <v>3.0011432926829264E-2</v>
      </c>
      <c r="F22" s="29"/>
      <c r="G22" s="29"/>
      <c r="H22" s="29"/>
      <c r="I22" s="29"/>
    </row>
    <row r="23" spans="1:9" ht="15.75" x14ac:dyDescent="0.25">
      <c r="A23" s="17" t="s">
        <v>16</v>
      </c>
      <c r="B23" s="8">
        <f>B10</f>
        <v>1.73</v>
      </c>
      <c r="C23" s="8">
        <f>C10</f>
        <v>0.91</v>
      </c>
      <c r="D23" s="28">
        <f t="shared" si="3"/>
        <v>0.52601156069364163</v>
      </c>
      <c r="E23" s="28">
        <f t="shared" si="4"/>
        <v>8.669969512195121E-3</v>
      </c>
      <c r="F23" s="29"/>
      <c r="G23" s="29"/>
      <c r="H23" s="29"/>
      <c r="I23" s="29"/>
    </row>
    <row r="24" spans="1:9" ht="15.75" x14ac:dyDescent="0.25">
      <c r="A24" s="30" t="s">
        <v>23</v>
      </c>
      <c r="B24" s="21">
        <f>SUM(B15:B23)</f>
        <v>104.96000000000001</v>
      </c>
      <c r="C24" s="31">
        <f>SUM(C15:C23)</f>
        <v>76.94</v>
      </c>
      <c r="D24" s="28">
        <f>C24/B24</f>
        <v>0.73304115853658525</v>
      </c>
      <c r="E24" s="32">
        <f>SUM(E15:E23)</f>
        <v>0.73304115853658536</v>
      </c>
      <c r="F24" s="33"/>
      <c r="G24" s="33"/>
      <c r="H24" s="33"/>
      <c r="I24" s="33"/>
    </row>
    <row r="25" spans="1:9" x14ac:dyDescent="0.25">
      <c r="B25" s="3"/>
      <c r="C25" s="3"/>
      <c r="D25" s="34"/>
      <c r="E25" s="34"/>
      <c r="F25" s="34"/>
      <c r="G25" s="34"/>
      <c r="H25" s="34"/>
      <c r="I25" s="34"/>
    </row>
    <row r="26" spans="1:9" x14ac:dyDescent="0.25">
      <c r="B26" s="3"/>
      <c r="C26" s="3"/>
      <c r="D26" s="34"/>
      <c r="E26" s="34"/>
      <c r="F26" s="34"/>
      <c r="G26" s="34"/>
      <c r="H26" s="34"/>
      <c r="I26" s="34"/>
    </row>
    <row r="27" spans="1:9" ht="90" x14ac:dyDescent="0.25">
      <c r="A27" s="25" t="s">
        <v>24</v>
      </c>
      <c r="B27" s="26" t="s">
        <v>71</v>
      </c>
      <c r="C27" s="26" t="s">
        <v>20</v>
      </c>
      <c r="D27" s="26" t="s">
        <v>73</v>
      </c>
      <c r="E27" s="35" t="s">
        <v>74</v>
      </c>
      <c r="F27" s="27"/>
      <c r="G27" s="27"/>
      <c r="H27" s="27"/>
      <c r="I27" s="27"/>
    </row>
    <row r="28" spans="1:9" ht="15.75" x14ac:dyDescent="0.25">
      <c r="A28" s="4" t="s">
        <v>8</v>
      </c>
      <c r="B28" s="8">
        <f>C2</f>
        <v>6.37</v>
      </c>
      <c r="C28" s="8">
        <f>E2</f>
        <v>6.37</v>
      </c>
      <c r="D28" s="36">
        <f>ROUND(B28-C28,2)</f>
        <v>0</v>
      </c>
      <c r="E28" s="28">
        <f>D28/$B$37</f>
        <v>0</v>
      </c>
      <c r="F28" s="29"/>
      <c r="G28" s="29"/>
      <c r="H28" s="29"/>
      <c r="I28" s="29"/>
    </row>
    <row r="29" spans="1:9" ht="15.75" x14ac:dyDescent="0.25">
      <c r="A29" s="10" t="s">
        <v>9</v>
      </c>
      <c r="B29" s="8">
        <f>C3</f>
        <v>10.64</v>
      </c>
      <c r="C29" s="8">
        <f>E3</f>
        <v>9.34</v>
      </c>
      <c r="D29" s="36">
        <f t="shared" ref="D29:D37" si="5">ROUND(B29-C29,2)</f>
        <v>1.3</v>
      </c>
      <c r="E29" s="28">
        <f t="shared" ref="E29:E37" si="6">D29/$B$37</f>
        <v>1.6896282817780089E-2</v>
      </c>
      <c r="F29" s="29"/>
      <c r="G29" s="29"/>
      <c r="H29" s="29"/>
      <c r="I29" s="29"/>
    </row>
    <row r="30" spans="1:9" ht="15.75" x14ac:dyDescent="0.25">
      <c r="A30" s="10" t="s">
        <v>10</v>
      </c>
      <c r="B30" s="8">
        <f>C4</f>
        <v>44.26</v>
      </c>
      <c r="C30" s="8">
        <f>E4</f>
        <v>41.45</v>
      </c>
      <c r="D30" s="36">
        <f t="shared" si="5"/>
        <v>2.81</v>
      </c>
      <c r="E30" s="28">
        <f t="shared" si="6"/>
        <v>3.6521965167663116E-2</v>
      </c>
      <c r="F30" s="29"/>
      <c r="G30" s="29"/>
      <c r="H30" s="29"/>
      <c r="I30" s="29"/>
    </row>
    <row r="31" spans="1:9" ht="15.75" x14ac:dyDescent="0.25">
      <c r="A31" s="14" t="s">
        <v>11</v>
      </c>
      <c r="B31" s="8">
        <f>C5</f>
        <v>5</v>
      </c>
      <c r="C31" s="8">
        <f>E5</f>
        <v>4.9000000000000004</v>
      </c>
      <c r="D31" s="36">
        <f t="shared" si="5"/>
        <v>0.1</v>
      </c>
      <c r="E31" s="28">
        <f t="shared" si="6"/>
        <v>1.2997140629061607E-3</v>
      </c>
      <c r="F31" s="29"/>
      <c r="G31" s="29"/>
      <c r="H31" s="29"/>
      <c r="I31" s="29"/>
    </row>
    <row r="32" spans="1:9" ht="15.75" x14ac:dyDescent="0.25">
      <c r="A32" s="15" t="s">
        <v>12</v>
      </c>
      <c r="B32" s="8">
        <f>C6</f>
        <v>2.11</v>
      </c>
      <c r="C32" s="8">
        <f>E6</f>
        <v>1.98</v>
      </c>
      <c r="D32" s="36">
        <f t="shared" si="5"/>
        <v>0.13</v>
      </c>
      <c r="E32" s="28">
        <f t="shared" si="6"/>
        <v>1.689628281778009E-3</v>
      </c>
      <c r="F32" s="29"/>
      <c r="G32" s="29"/>
      <c r="H32" s="29"/>
      <c r="I32" s="29"/>
    </row>
    <row r="33" spans="1:9" ht="15.75" x14ac:dyDescent="0.25">
      <c r="A33" s="15" t="s">
        <v>13</v>
      </c>
      <c r="B33" s="8">
        <f>C7</f>
        <v>2.2000000000000002</v>
      </c>
      <c r="C33" s="8">
        <f>E7</f>
        <v>2.2000000000000002</v>
      </c>
      <c r="D33" s="36">
        <f t="shared" si="5"/>
        <v>0</v>
      </c>
      <c r="E33" s="28">
        <f t="shared" si="6"/>
        <v>0</v>
      </c>
      <c r="F33" s="29"/>
      <c r="G33" s="29"/>
      <c r="H33" s="29"/>
      <c r="I33" s="29"/>
    </row>
    <row r="34" spans="1:9" ht="15.75" x14ac:dyDescent="0.25">
      <c r="A34" s="15" t="s">
        <v>14</v>
      </c>
      <c r="B34" s="8">
        <f>C8</f>
        <v>2.2999999999999998</v>
      </c>
      <c r="C34" s="8">
        <f>E8</f>
        <v>2.2999999999999998</v>
      </c>
      <c r="D34" s="36">
        <f t="shared" si="5"/>
        <v>0</v>
      </c>
      <c r="E34" s="28">
        <f t="shared" si="6"/>
        <v>0</v>
      </c>
      <c r="F34" s="29"/>
      <c r="G34" s="29"/>
      <c r="H34" s="29"/>
      <c r="I34" s="29"/>
    </row>
    <row r="35" spans="1:9" ht="15.75" x14ac:dyDescent="0.25">
      <c r="A35" s="17" t="s">
        <v>15</v>
      </c>
      <c r="B35" s="8">
        <f>C9</f>
        <v>3.15</v>
      </c>
      <c r="C35" s="8">
        <f>E9</f>
        <v>2.4300000000000002</v>
      </c>
      <c r="D35" s="36">
        <f t="shared" si="5"/>
        <v>0.72</v>
      </c>
      <c r="E35" s="28">
        <f t="shared" si="6"/>
        <v>9.3579412529243566E-3</v>
      </c>
      <c r="F35" s="29"/>
      <c r="G35" s="29"/>
      <c r="H35" s="29"/>
      <c r="I35" s="29"/>
    </row>
    <row r="36" spans="1:9" ht="15.75" x14ac:dyDescent="0.25">
      <c r="A36" s="17" t="s">
        <v>16</v>
      </c>
      <c r="B36" s="8">
        <f>C10</f>
        <v>0.91</v>
      </c>
      <c r="C36" s="8">
        <f>E10</f>
        <v>0.91</v>
      </c>
      <c r="D36" s="36">
        <f t="shared" si="5"/>
        <v>0</v>
      </c>
      <c r="E36" s="28">
        <f t="shared" si="6"/>
        <v>0</v>
      </c>
      <c r="F36" s="29"/>
      <c r="G36" s="29"/>
      <c r="H36" s="29"/>
      <c r="I36" s="29"/>
    </row>
    <row r="37" spans="1:9" ht="15.75" x14ac:dyDescent="0.25">
      <c r="A37" s="30" t="s">
        <v>23</v>
      </c>
      <c r="B37" s="31">
        <f>SUM(B28:B36)</f>
        <v>76.94</v>
      </c>
      <c r="C37" s="31">
        <f>SUM(C28:C36)</f>
        <v>71.88000000000001</v>
      </c>
      <c r="D37" s="36">
        <f t="shared" si="5"/>
        <v>5.0599999999999996</v>
      </c>
      <c r="E37" s="28">
        <f t="shared" si="6"/>
        <v>6.576553158305172E-2</v>
      </c>
      <c r="F37" s="33"/>
      <c r="G37" s="33"/>
      <c r="H37" s="33"/>
      <c r="I37" s="33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B646-7541-4008-A07F-E3AEBF0EEB47}">
  <dimension ref="A1:P62"/>
  <sheetViews>
    <sheetView topLeftCell="I1" zoomScaleNormal="100" workbookViewId="0">
      <selection activeCell="N34" sqref="N34"/>
    </sheetView>
  </sheetViews>
  <sheetFormatPr defaultColWidth="14.42578125" defaultRowHeight="15" customHeight="1" x14ac:dyDescent="0.3"/>
  <cols>
    <col min="1" max="1" width="6.5703125" style="39" bestFit="1" customWidth="1"/>
    <col min="2" max="2" width="18.140625" style="39" bestFit="1" customWidth="1"/>
    <col min="3" max="3" width="12.85546875" style="39" bestFit="1" customWidth="1"/>
    <col min="4" max="4" width="13.140625" style="39" bestFit="1" customWidth="1"/>
    <col min="5" max="5" width="14.5703125" style="38" bestFit="1" customWidth="1"/>
    <col min="6" max="6" width="14.85546875" style="38" bestFit="1" customWidth="1"/>
    <col min="7" max="7" width="11.28515625" style="38" customWidth="1"/>
    <col min="8" max="8" width="14.85546875" style="38" bestFit="1" customWidth="1"/>
    <col min="9" max="10" width="14.42578125" style="39"/>
    <col min="11" max="11" width="6.5703125" style="39" bestFit="1" customWidth="1"/>
    <col min="12" max="12" width="23.42578125" style="39" bestFit="1" customWidth="1"/>
    <col min="13" max="13" width="14.42578125" style="39"/>
    <col min="14" max="14" width="17" style="39" bestFit="1" customWidth="1"/>
    <col min="15" max="15" width="14.42578125" style="39"/>
    <col min="16" max="16" width="14.85546875" style="39" bestFit="1" customWidth="1"/>
    <col min="17" max="16384" width="14.42578125" style="39"/>
  </cols>
  <sheetData>
    <row r="1" spans="1:16" ht="15" customHeight="1" x14ac:dyDescent="0.3">
      <c r="A1" s="57" t="s">
        <v>61</v>
      </c>
      <c r="B1" s="57"/>
      <c r="C1" s="57"/>
      <c r="D1" s="57"/>
      <c r="E1" s="57"/>
      <c r="F1" s="57"/>
      <c r="G1" s="57"/>
      <c r="H1" s="57"/>
    </row>
    <row r="2" spans="1:16" s="44" customFormat="1" ht="49.5" x14ac:dyDescent="0.3">
      <c r="A2" s="43" t="s">
        <v>25</v>
      </c>
      <c r="B2" s="43" t="s">
        <v>26</v>
      </c>
      <c r="C2" s="37" t="s">
        <v>33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K2" s="51" t="s">
        <v>25</v>
      </c>
      <c r="L2" s="51" t="s">
        <v>18</v>
      </c>
      <c r="M2" s="52" t="s">
        <v>33</v>
      </c>
      <c r="N2" s="37" t="s">
        <v>29</v>
      </c>
      <c r="O2" s="37" t="s">
        <v>30</v>
      </c>
      <c r="P2" s="37" t="s">
        <v>31</v>
      </c>
    </row>
    <row r="3" spans="1:16" ht="15" customHeight="1" x14ac:dyDescent="0.3">
      <c r="A3" s="40">
        <v>1</v>
      </c>
      <c r="B3" s="40" t="s">
        <v>59</v>
      </c>
      <c r="C3" s="58"/>
      <c r="D3" s="58"/>
      <c r="E3" s="58"/>
      <c r="F3" s="41">
        <f>(SUM(F4:F27)*10%)</f>
        <v>30618420</v>
      </c>
      <c r="G3" s="46">
        <v>1</v>
      </c>
      <c r="H3" s="41">
        <f>F3*G3</f>
        <v>30618420</v>
      </c>
      <c r="K3" s="40">
        <v>1</v>
      </c>
      <c r="L3" s="40" t="s">
        <v>62</v>
      </c>
      <c r="M3" s="41">
        <f>C28</f>
        <v>10206.14</v>
      </c>
      <c r="N3" s="41">
        <f>F28</f>
        <v>306184200</v>
      </c>
      <c r="O3" s="48">
        <f>P3/N3</f>
        <v>0.65484414283950643</v>
      </c>
      <c r="P3" s="41">
        <f>H28</f>
        <v>200502930</v>
      </c>
    </row>
    <row r="4" spans="1:16" ht="15" customHeight="1" x14ac:dyDescent="0.3">
      <c r="A4" s="40">
        <v>2</v>
      </c>
      <c r="B4" s="40" t="s">
        <v>34</v>
      </c>
      <c r="C4" s="41">
        <v>279.8</v>
      </c>
      <c r="D4" s="47">
        <f>C4</f>
        <v>279.8</v>
      </c>
      <c r="E4" s="41">
        <v>30000</v>
      </c>
      <c r="F4" s="41">
        <f>C4*E4</f>
        <v>8394000</v>
      </c>
      <c r="G4" s="46">
        <v>0.5</v>
      </c>
      <c r="H4" s="41">
        <f>F4*G4</f>
        <v>4197000</v>
      </c>
      <c r="K4" s="40">
        <v>2</v>
      </c>
      <c r="L4" s="40" t="s">
        <v>63</v>
      </c>
      <c r="M4" s="41">
        <f>C60</f>
        <v>5888.7400000000025</v>
      </c>
      <c r="N4" s="41">
        <f>F60</f>
        <v>176662200</v>
      </c>
      <c r="O4" s="48">
        <f>P4/N4</f>
        <v>0.66379378271073264</v>
      </c>
      <c r="P4" s="41">
        <f>H60</f>
        <v>117267270</v>
      </c>
    </row>
    <row r="5" spans="1:16" ht="15" customHeight="1" x14ac:dyDescent="0.3">
      <c r="A5" s="40">
        <v>3</v>
      </c>
      <c r="B5" s="40" t="s">
        <v>35</v>
      </c>
      <c r="C5" s="41">
        <v>349.9</v>
      </c>
      <c r="D5" s="47">
        <f t="shared" ref="D5:D25" si="0">C5</f>
        <v>349.9</v>
      </c>
      <c r="E5" s="41">
        <v>30000</v>
      </c>
      <c r="F5" s="41">
        <f t="shared" ref="F5:F27" si="1">C5*E5</f>
        <v>10497000</v>
      </c>
      <c r="G5" s="46">
        <v>0.7</v>
      </c>
      <c r="H5" s="41">
        <f t="shared" ref="H5:H27" si="2">F5*G5</f>
        <v>7347899.9999999991</v>
      </c>
      <c r="K5" s="55" t="s">
        <v>64</v>
      </c>
      <c r="L5" s="55"/>
      <c r="M5" s="50">
        <f>SUM(M3:M4)</f>
        <v>16094.880000000001</v>
      </c>
      <c r="N5" s="42">
        <f>SUM(N3:N4)</f>
        <v>482846400</v>
      </c>
      <c r="O5" s="45">
        <f>P5/N5</f>
        <v>0.65811860666249145</v>
      </c>
      <c r="P5" s="42">
        <f>SUM(P3:P4)</f>
        <v>317770200</v>
      </c>
    </row>
    <row r="6" spans="1:16" ht="15" customHeight="1" x14ac:dyDescent="0.3">
      <c r="A6" s="40">
        <v>4</v>
      </c>
      <c r="B6" s="40" t="s">
        <v>36</v>
      </c>
      <c r="C6" s="41">
        <v>451.11</v>
      </c>
      <c r="D6" s="47">
        <f t="shared" si="0"/>
        <v>451.11</v>
      </c>
      <c r="E6" s="41">
        <v>30000</v>
      </c>
      <c r="F6" s="41">
        <f t="shared" si="1"/>
        <v>13533300</v>
      </c>
      <c r="G6" s="46">
        <v>0.7</v>
      </c>
      <c r="H6" s="41">
        <f t="shared" si="2"/>
        <v>9473310</v>
      </c>
      <c r="K6" s="40">
        <v>3</v>
      </c>
      <c r="L6" s="40" t="s">
        <v>65</v>
      </c>
      <c r="M6" s="41">
        <v>84</v>
      </c>
      <c r="N6" s="41">
        <f>F29</f>
        <v>37800000</v>
      </c>
      <c r="O6" s="48">
        <f t="shared" ref="O6:O9" si="3">P6/N6</f>
        <v>0</v>
      </c>
      <c r="P6" s="41">
        <v>0</v>
      </c>
    </row>
    <row r="7" spans="1:16" ht="15" customHeight="1" x14ac:dyDescent="0.3">
      <c r="A7" s="40">
        <v>5</v>
      </c>
      <c r="B7" s="40" t="s">
        <v>37</v>
      </c>
      <c r="C7" s="41">
        <v>451.11</v>
      </c>
      <c r="D7" s="47">
        <f t="shared" si="0"/>
        <v>451.11</v>
      </c>
      <c r="E7" s="41">
        <v>30000</v>
      </c>
      <c r="F7" s="41">
        <f t="shared" si="1"/>
        <v>13533300</v>
      </c>
      <c r="G7" s="46">
        <v>0.7</v>
      </c>
      <c r="H7" s="41">
        <f t="shared" si="2"/>
        <v>9473310</v>
      </c>
      <c r="K7" s="40">
        <v>4</v>
      </c>
      <c r="L7" s="40" t="s">
        <v>66</v>
      </c>
      <c r="M7" s="41">
        <v>20</v>
      </c>
      <c r="N7" s="41">
        <f>F61</f>
        <v>37800000</v>
      </c>
      <c r="O7" s="48">
        <f t="shared" si="3"/>
        <v>0</v>
      </c>
      <c r="P7" s="41">
        <v>0</v>
      </c>
    </row>
    <row r="8" spans="1:16" ht="15" customHeight="1" x14ac:dyDescent="0.3">
      <c r="A8" s="40">
        <v>6</v>
      </c>
      <c r="B8" s="40" t="s">
        <v>38</v>
      </c>
      <c r="C8" s="41">
        <v>451.11</v>
      </c>
      <c r="D8" s="47">
        <f t="shared" si="0"/>
        <v>451.11</v>
      </c>
      <c r="E8" s="41">
        <v>30000</v>
      </c>
      <c r="F8" s="41">
        <f t="shared" si="1"/>
        <v>13533300</v>
      </c>
      <c r="G8" s="46">
        <v>0.7</v>
      </c>
      <c r="H8" s="41">
        <f t="shared" si="2"/>
        <v>9473310</v>
      </c>
      <c r="K8" s="56" t="s">
        <v>68</v>
      </c>
      <c r="L8" s="56"/>
      <c r="M8" s="53">
        <f>SUM(M6:M7)</f>
        <v>104</v>
      </c>
      <c r="N8" s="53">
        <f>SUM(N6:N7)</f>
        <v>75600000</v>
      </c>
      <c r="O8" s="48">
        <f t="shared" si="3"/>
        <v>0</v>
      </c>
      <c r="P8" s="42">
        <f>SUM(P6:P7)</f>
        <v>0</v>
      </c>
    </row>
    <row r="9" spans="1:16" ht="15" customHeight="1" x14ac:dyDescent="0.3">
      <c r="A9" s="40">
        <v>7</v>
      </c>
      <c r="B9" s="40" t="s">
        <v>39</v>
      </c>
      <c r="C9" s="41">
        <v>451.11</v>
      </c>
      <c r="D9" s="47">
        <f t="shared" si="0"/>
        <v>451.11</v>
      </c>
      <c r="E9" s="41">
        <v>30000</v>
      </c>
      <c r="F9" s="41">
        <f t="shared" si="1"/>
        <v>13533300</v>
      </c>
      <c r="G9" s="46">
        <v>0.7</v>
      </c>
      <c r="H9" s="41">
        <f t="shared" si="2"/>
        <v>9473310</v>
      </c>
      <c r="K9" s="55" t="s">
        <v>67</v>
      </c>
      <c r="L9" s="55"/>
      <c r="M9" s="55"/>
      <c r="N9" s="50">
        <f>N5+N8</f>
        <v>558446400</v>
      </c>
      <c r="O9" s="45">
        <f t="shared" si="3"/>
        <v>0.56902542482143315</v>
      </c>
      <c r="P9" s="42">
        <f>P5+P8</f>
        <v>317770200</v>
      </c>
    </row>
    <row r="10" spans="1:16" ht="15" customHeight="1" x14ac:dyDescent="0.3">
      <c r="A10" s="40">
        <v>8</v>
      </c>
      <c r="B10" s="40" t="s">
        <v>40</v>
      </c>
      <c r="C10" s="41">
        <v>451.11</v>
      </c>
      <c r="D10" s="47">
        <f t="shared" si="0"/>
        <v>451.11</v>
      </c>
      <c r="E10" s="41">
        <v>30000</v>
      </c>
      <c r="F10" s="41">
        <f t="shared" si="1"/>
        <v>13533300</v>
      </c>
      <c r="G10" s="46">
        <v>0.7</v>
      </c>
      <c r="H10" s="41">
        <f t="shared" si="2"/>
        <v>9473310</v>
      </c>
      <c r="N10" s="60">
        <f>N9/10^7</f>
        <v>55.844639999999998</v>
      </c>
      <c r="P10" s="60">
        <f>P9/10^7</f>
        <v>31.77702</v>
      </c>
    </row>
    <row r="11" spans="1:16" ht="15" customHeight="1" x14ac:dyDescent="0.3">
      <c r="A11" s="40">
        <v>9</v>
      </c>
      <c r="B11" s="40" t="s">
        <v>41</v>
      </c>
      <c r="C11" s="41">
        <v>451.11</v>
      </c>
      <c r="D11" s="47">
        <f t="shared" si="0"/>
        <v>451.11</v>
      </c>
      <c r="E11" s="41">
        <v>30000</v>
      </c>
      <c r="F11" s="41">
        <f t="shared" si="1"/>
        <v>13533300</v>
      </c>
      <c r="G11" s="46">
        <v>0.6</v>
      </c>
      <c r="H11" s="41">
        <f t="shared" si="2"/>
        <v>8119980</v>
      </c>
      <c r="P11" s="39">
        <v>44.26</v>
      </c>
    </row>
    <row r="12" spans="1:16" ht="15" customHeight="1" x14ac:dyDescent="0.3">
      <c r="A12" s="40">
        <v>10</v>
      </c>
      <c r="B12" s="40" t="s">
        <v>42</v>
      </c>
      <c r="C12" s="41">
        <v>451.11</v>
      </c>
      <c r="D12" s="47">
        <f t="shared" si="0"/>
        <v>451.11</v>
      </c>
      <c r="E12" s="41">
        <v>30000</v>
      </c>
      <c r="F12" s="41">
        <f t="shared" si="1"/>
        <v>13533300</v>
      </c>
      <c r="G12" s="46">
        <v>0.6</v>
      </c>
      <c r="H12" s="41">
        <f t="shared" si="2"/>
        <v>8119980</v>
      </c>
      <c r="P12" s="60">
        <f>P11-P10</f>
        <v>12.482979999999998</v>
      </c>
    </row>
    <row r="13" spans="1:16" ht="15" customHeight="1" x14ac:dyDescent="0.3">
      <c r="A13" s="40">
        <v>11</v>
      </c>
      <c r="B13" s="40" t="s">
        <v>43</v>
      </c>
      <c r="C13" s="41">
        <v>451.11</v>
      </c>
      <c r="D13" s="47">
        <f t="shared" si="0"/>
        <v>451.11</v>
      </c>
      <c r="E13" s="41">
        <v>30000</v>
      </c>
      <c r="F13" s="41">
        <f t="shared" si="1"/>
        <v>13533300</v>
      </c>
      <c r="G13" s="46">
        <v>0.6</v>
      </c>
      <c r="H13" s="41">
        <f t="shared" si="2"/>
        <v>8119980</v>
      </c>
      <c r="P13" s="60">
        <f>P12-3.95</f>
        <v>8.5329799999999985</v>
      </c>
    </row>
    <row r="14" spans="1:16" ht="15" customHeight="1" x14ac:dyDescent="0.3">
      <c r="A14" s="40">
        <v>12</v>
      </c>
      <c r="B14" s="40" t="s">
        <v>44</v>
      </c>
      <c r="C14" s="41">
        <v>451.11</v>
      </c>
      <c r="D14" s="47">
        <f t="shared" si="0"/>
        <v>451.11</v>
      </c>
      <c r="E14" s="41">
        <v>30000</v>
      </c>
      <c r="F14" s="41">
        <f t="shared" si="1"/>
        <v>13533300</v>
      </c>
      <c r="G14" s="46">
        <v>0.6</v>
      </c>
      <c r="H14" s="41">
        <f t="shared" si="2"/>
        <v>8119980</v>
      </c>
      <c r="P14" s="60">
        <f>P13+P10</f>
        <v>40.31</v>
      </c>
    </row>
    <row r="15" spans="1:16" ht="15" customHeight="1" x14ac:dyDescent="0.3">
      <c r="A15" s="40">
        <v>13</v>
      </c>
      <c r="B15" s="40" t="s">
        <v>45</v>
      </c>
      <c r="C15" s="41">
        <v>451.11</v>
      </c>
      <c r="D15" s="47">
        <f t="shared" si="0"/>
        <v>451.11</v>
      </c>
      <c r="E15" s="41">
        <v>30000</v>
      </c>
      <c r="F15" s="41">
        <f t="shared" si="1"/>
        <v>13533300</v>
      </c>
      <c r="G15" s="46">
        <v>0.6</v>
      </c>
      <c r="H15" s="41">
        <f t="shared" si="2"/>
        <v>8119980</v>
      </c>
      <c r="P15" s="61">
        <f>P14/N10</f>
        <v>0.72182397451214664</v>
      </c>
    </row>
    <row r="16" spans="1:16" ht="15" customHeight="1" x14ac:dyDescent="0.3">
      <c r="A16" s="40">
        <v>14</v>
      </c>
      <c r="B16" s="40" t="s">
        <v>46</v>
      </c>
      <c r="C16" s="41">
        <v>451.11</v>
      </c>
      <c r="D16" s="47">
        <f t="shared" si="0"/>
        <v>451.11</v>
      </c>
      <c r="E16" s="41">
        <v>30000</v>
      </c>
      <c r="F16" s="41">
        <f t="shared" si="1"/>
        <v>13533300</v>
      </c>
      <c r="G16" s="46">
        <v>0.6</v>
      </c>
      <c r="H16" s="41">
        <f t="shared" si="2"/>
        <v>8119980</v>
      </c>
    </row>
    <row r="17" spans="1:8" ht="15" customHeight="1" x14ac:dyDescent="0.3">
      <c r="A17" s="40">
        <v>15</v>
      </c>
      <c r="B17" s="40" t="s">
        <v>47</v>
      </c>
      <c r="C17" s="41">
        <v>451.11</v>
      </c>
      <c r="D17" s="47">
        <f t="shared" si="0"/>
        <v>451.11</v>
      </c>
      <c r="E17" s="41">
        <v>30000</v>
      </c>
      <c r="F17" s="41">
        <f t="shared" si="1"/>
        <v>13533300</v>
      </c>
      <c r="G17" s="46">
        <v>0.6</v>
      </c>
      <c r="H17" s="41">
        <f t="shared" si="2"/>
        <v>8119980</v>
      </c>
    </row>
    <row r="18" spans="1:8" ht="15" customHeight="1" x14ac:dyDescent="0.3">
      <c r="A18" s="40">
        <v>16</v>
      </c>
      <c r="B18" s="40" t="s">
        <v>48</v>
      </c>
      <c r="C18" s="41">
        <v>451.11</v>
      </c>
      <c r="D18" s="47">
        <f t="shared" si="0"/>
        <v>451.11</v>
      </c>
      <c r="E18" s="41">
        <v>30000</v>
      </c>
      <c r="F18" s="41">
        <f t="shared" si="1"/>
        <v>13533300</v>
      </c>
      <c r="G18" s="46">
        <v>0.5</v>
      </c>
      <c r="H18" s="41">
        <f t="shared" si="2"/>
        <v>6766650</v>
      </c>
    </row>
    <row r="19" spans="1:8" ht="15" customHeight="1" x14ac:dyDescent="0.3">
      <c r="A19" s="40">
        <v>17</v>
      </c>
      <c r="B19" s="40" t="s">
        <v>49</v>
      </c>
      <c r="C19" s="41">
        <v>451.11</v>
      </c>
      <c r="D19" s="47">
        <f t="shared" si="0"/>
        <v>451.11</v>
      </c>
      <c r="E19" s="41">
        <v>30000</v>
      </c>
      <c r="F19" s="41">
        <f t="shared" si="1"/>
        <v>13533300</v>
      </c>
      <c r="G19" s="46">
        <v>0.5</v>
      </c>
      <c r="H19" s="41">
        <f t="shared" si="2"/>
        <v>6766650</v>
      </c>
    </row>
    <row r="20" spans="1:8" ht="15" customHeight="1" x14ac:dyDescent="0.3">
      <c r="A20" s="40">
        <v>18</v>
      </c>
      <c r="B20" s="40" t="s">
        <v>50</v>
      </c>
      <c r="C20" s="41">
        <v>451.11</v>
      </c>
      <c r="D20" s="47">
        <f t="shared" si="0"/>
        <v>451.11</v>
      </c>
      <c r="E20" s="41">
        <v>30000</v>
      </c>
      <c r="F20" s="41">
        <f t="shared" si="1"/>
        <v>13533300</v>
      </c>
      <c r="G20" s="46">
        <v>0.5</v>
      </c>
      <c r="H20" s="41">
        <f t="shared" si="2"/>
        <v>6766650</v>
      </c>
    </row>
    <row r="21" spans="1:8" ht="15" customHeight="1" x14ac:dyDescent="0.3">
      <c r="A21" s="40">
        <v>19</v>
      </c>
      <c r="B21" s="40" t="s">
        <v>51</v>
      </c>
      <c r="C21" s="41">
        <v>451.11</v>
      </c>
      <c r="D21" s="47">
        <f t="shared" si="0"/>
        <v>451.11</v>
      </c>
      <c r="E21" s="41">
        <v>30000</v>
      </c>
      <c r="F21" s="41">
        <f t="shared" si="1"/>
        <v>13533300</v>
      </c>
      <c r="G21" s="46">
        <v>0.5</v>
      </c>
      <c r="H21" s="41">
        <f t="shared" si="2"/>
        <v>6766650</v>
      </c>
    </row>
    <row r="22" spans="1:8" ht="15" customHeight="1" x14ac:dyDescent="0.3">
      <c r="A22" s="40">
        <v>20</v>
      </c>
      <c r="B22" s="40" t="s">
        <v>52</v>
      </c>
      <c r="C22" s="41">
        <v>451.11</v>
      </c>
      <c r="D22" s="47">
        <f t="shared" si="0"/>
        <v>451.11</v>
      </c>
      <c r="E22" s="41">
        <v>30000</v>
      </c>
      <c r="F22" s="41">
        <f t="shared" si="1"/>
        <v>13533300</v>
      </c>
      <c r="G22" s="46">
        <v>0.5</v>
      </c>
      <c r="H22" s="41">
        <f t="shared" si="2"/>
        <v>6766650</v>
      </c>
    </row>
    <row r="23" spans="1:8" ht="15" customHeight="1" x14ac:dyDescent="0.3">
      <c r="A23" s="40">
        <v>21</v>
      </c>
      <c r="B23" s="40" t="s">
        <v>53</v>
      </c>
      <c r="C23" s="41">
        <v>451.11</v>
      </c>
      <c r="D23" s="47">
        <f t="shared" si="0"/>
        <v>451.11</v>
      </c>
      <c r="E23" s="41">
        <v>30000</v>
      </c>
      <c r="F23" s="41">
        <f t="shared" si="1"/>
        <v>13533300</v>
      </c>
      <c r="G23" s="46">
        <v>0.5</v>
      </c>
      <c r="H23" s="41">
        <f t="shared" si="2"/>
        <v>6766650</v>
      </c>
    </row>
    <row r="24" spans="1:8" ht="15" customHeight="1" x14ac:dyDescent="0.3">
      <c r="A24" s="40">
        <v>22</v>
      </c>
      <c r="B24" s="40" t="s">
        <v>54</v>
      </c>
      <c r="C24" s="41">
        <v>451.11</v>
      </c>
      <c r="D24" s="47">
        <f t="shared" si="0"/>
        <v>451.11</v>
      </c>
      <c r="E24" s="41">
        <v>30000</v>
      </c>
      <c r="F24" s="41">
        <f t="shared" si="1"/>
        <v>13533300</v>
      </c>
      <c r="G24" s="46">
        <v>0.5</v>
      </c>
      <c r="H24" s="41">
        <f t="shared" si="2"/>
        <v>6766650</v>
      </c>
    </row>
    <row r="25" spans="1:8" ht="15" customHeight="1" x14ac:dyDescent="0.3">
      <c r="A25" s="40">
        <v>23</v>
      </c>
      <c r="B25" s="40" t="s">
        <v>55</v>
      </c>
      <c r="C25" s="41">
        <v>451.11</v>
      </c>
      <c r="D25" s="47">
        <f t="shared" si="0"/>
        <v>451.11</v>
      </c>
      <c r="E25" s="41">
        <v>30000</v>
      </c>
      <c r="F25" s="41">
        <f t="shared" si="1"/>
        <v>13533300</v>
      </c>
      <c r="G25" s="46">
        <v>0.5</v>
      </c>
      <c r="H25" s="41">
        <f t="shared" si="2"/>
        <v>6766650</v>
      </c>
    </row>
    <row r="26" spans="1:8" ht="15" customHeight="1" x14ac:dyDescent="0.3">
      <c r="A26" s="40">
        <v>24</v>
      </c>
      <c r="B26" s="40" t="s">
        <v>56</v>
      </c>
      <c r="C26" s="41">
        <v>451.11</v>
      </c>
      <c r="D26" s="47"/>
      <c r="E26" s="41">
        <v>30000</v>
      </c>
      <c r="F26" s="41">
        <f t="shared" si="1"/>
        <v>13533300</v>
      </c>
      <c r="G26" s="46"/>
      <c r="H26" s="41">
        <f t="shared" si="2"/>
        <v>0</v>
      </c>
    </row>
    <row r="27" spans="1:8" ht="15" customHeight="1" x14ac:dyDescent="0.3">
      <c r="A27" s="40">
        <v>25</v>
      </c>
      <c r="B27" s="40" t="s">
        <v>57</v>
      </c>
      <c r="C27" s="41">
        <v>103.13</v>
      </c>
      <c r="D27" s="47"/>
      <c r="E27" s="41">
        <v>30000</v>
      </c>
      <c r="F27" s="41">
        <f t="shared" si="1"/>
        <v>3093900</v>
      </c>
      <c r="G27" s="46"/>
      <c r="H27" s="41">
        <f t="shared" si="2"/>
        <v>0</v>
      </c>
    </row>
    <row r="28" spans="1:8" ht="15" customHeight="1" x14ac:dyDescent="0.3">
      <c r="A28" s="55" t="s">
        <v>60</v>
      </c>
      <c r="B28" s="55"/>
      <c r="C28" s="42">
        <f>SUM(C4:C27)</f>
        <v>10206.14</v>
      </c>
      <c r="D28" s="42">
        <f t="shared" ref="D28:F28" si="4">SUM(D4:D27)</f>
        <v>9651.9</v>
      </c>
      <c r="E28" s="42"/>
      <c r="F28" s="42">
        <f t="shared" si="4"/>
        <v>306184200</v>
      </c>
      <c r="G28" s="45">
        <f>H28/F28</f>
        <v>0.65484414283950643</v>
      </c>
      <c r="H28" s="42">
        <f>SUM(H3:H27)</f>
        <v>200502930</v>
      </c>
    </row>
    <row r="29" spans="1:8" ht="15" customHeight="1" x14ac:dyDescent="0.3">
      <c r="A29" s="55" t="s">
        <v>58</v>
      </c>
      <c r="B29" s="55"/>
      <c r="C29" s="42">
        <v>84</v>
      </c>
      <c r="D29" s="49"/>
      <c r="E29" s="42">
        <v>450000</v>
      </c>
      <c r="F29" s="42">
        <f t="shared" ref="F29" si="5">C29*E29</f>
        <v>37800000</v>
      </c>
      <c r="G29" s="45">
        <f t="shared" ref="G29:G30" si="6">H29/F29</f>
        <v>0</v>
      </c>
      <c r="H29" s="42"/>
    </row>
    <row r="30" spans="1:8" ht="15" customHeight="1" x14ac:dyDescent="0.3">
      <c r="A30" s="56" t="s">
        <v>32</v>
      </c>
      <c r="B30" s="56"/>
      <c r="C30" s="49"/>
      <c r="D30" s="49"/>
      <c r="E30" s="42"/>
      <c r="F30" s="42">
        <f>F28+F29</f>
        <v>343984200</v>
      </c>
      <c r="G30" s="45">
        <f t="shared" si="6"/>
        <v>0.5828841266546545</v>
      </c>
      <c r="H30" s="42">
        <f>H28+H29</f>
        <v>200502930</v>
      </c>
    </row>
    <row r="33" spans="1:8" ht="15" customHeight="1" x14ac:dyDescent="0.3">
      <c r="A33" s="57" t="s">
        <v>61</v>
      </c>
      <c r="B33" s="57"/>
      <c r="C33" s="57"/>
      <c r="D33" s="57"/>
      <c r="E33" s="57"/>
      <c r="F33" s="57"/>
      <c r="G33" s="57"/>
      <c r="H33" s="57"/>
    </row>
    <row r="34" spans="1:8" ht="15" customHeight="1" x14ac:dyDescent="0.3">
      <c r="A34" s="43" t="s">
        <v>25</v>
      </c>
      <c r="B34" s="43" t="s">
        <v>26</v>
      </c>
      <c r="C34" s="37" t="s">
        <v>33</v>
      </c>
      <c r="D34" s="37" t="s">
        <v>27</v>
      </c>
      <c r="E34" s="37" t="s">
        <v>28</v>
      </c>
      <c r="F34" s="37" t="s">
        <v>29</v>
      </c>
      <c r="G34" s="37" t="s">
        <v>30</v>
      </c>
      <c r="H34" s="37" t="s">
        <v>31</v>
      </c>
    </row>
    <row r="35" spans="1:8" ht="15" customHeight="1" x14ac:dyDescent="0.3">
      <c r="A35" s="40">
        <v>1</v>
      </c>
      <c r="B35" s="40" t="s">
        <v>59</v>
      </c>
      <c r="C35" s="58"/>
      <c r="D35" s="58"/>
      <c r="E35" s="58"/>
      <c r="F35" s="41">
        <f>(SUM(F36:F59)*10%)</f>
        <v>17666220</v>
      </c>
      <c r="G35" s="46">
        <v>1</v>
      </c>
      <c r="H35" s="41">
        <f>F35*G35</f>
        <v>17666220</v>
      </c>
    </row>
    <row r="36" spans="1:8" ht="15" customHeight="1" x14ac:dyDescent="0.3">
      <c r="A36" s="40">
        <v>2</v>
      </c>
      <c r="B36" s="40" t="s">
        <v>34</v>
      </c>
      <c r="C36" s="41">
        <v>107.32</v>
      </c>
      <c r="D36" s="47">
        <f>C36</f>
        <v>107.32</v>
      </c>
      <c r="E36" s="41">
        <v>30000</v>
      </c>
      <c r="F36" s="41">
        <f>C36*E36</f>
        <v>3219600</v>
      </c>
      <c r="G36" s="46">
        <v>0.5</v>
      </c>
      <c r="H36" s="41">
        <f>F36*G36</f>
        <v>1609800</v>
      </c>
    </row>
    <row r="37" spans="1:8" ht="15" customHeight="1" x14ac:dyDescent="0.3">
      <c r="A37" s="40">
        <v>3</v>
      </c>
      <c r="B37" s="40" t="s">
        <v>35</v>
      </c>
      <c r="C37" s="41">
        <v>261.31</v>
      </c>
      <c r="D37" s="47">
        <f t="shared" ref="D37:D57" si="7">C37</f>
        <v>261.31</v>
      </c>
      <c r="E37" s="41">
        <v>30000</v>
      </c>
      <c r="F37" s="41">
        <f t="shared" ref="F37:F59" si="8">C37*E37</f>
        <v>7839300</v>
      </c>
      <c r="G37" s="46">
        <v>0.7</v>
      </c>
      <c r="H37" s="41">
        <f t="shared" ref="H37:H59" si="9">F37*G37</f>
        <v>5487510</v>
      </c>
    </row>
    <row r="38" spans="1:8" ht="15" customHeight="1" x14ac:dyDescent="0.3">
      <c r="A38" s="40">
        <v>4</v>
      </c>
      <c r="B38" s="40" t="s">
        <v>36</v>
      </c>
      <c r="C38" s="41">
        <v>261.31</v>
      </c>
      <c r="D38" s="47">
        <f t="shared" si="7"/>
        <v>261.31</v>
      </c>
      <c r="E38" s="41">
        <v>30000</v>
      </c>
      <c r="F38" s="41">
        <f t="shared" si="8"/>
        <v>7839300</v>
      </c>
      <c r="G38" s="46">
        <v>0.7</v>
      </c>
      <c r="H38" s="41">
        <f t="shared" si="9"/>
        <v>5487510</v>
      </c>
    </row>
    <row r="39" spans="1:8" ht="15" customHeight="1" x14ac:dyDescent="0.3">
      <c r="A39" s="40">
        <v>5</v>
      </c>
      <c r="B39" s="40" t="s">
        <v>37</v>
      </c>
      <c r="C39" s="41">
        <v>261.31</v>
      </c>
      <c r="D39" s="47">
        <f t="shared" si="7"/>
        <v>261.31</v>
      </c>
      <c r="E39" s="41">
        <v>30000</v>
      </c>
      <c r="F39" s="41">
        <f t="shared" si="8"/>
        <v>7839300</v>
      </c>
      <c r="G39" s="46">
        <v>0.7</v>
      </c>
      <c r="H39" s="41">
        <f t="shared" si="9"/>
        <v>5487510</v>
      </c>
    </row>
    <row r="40" spans="1:8" ht="15" customHeight="1" x14ac:dyDescent="0.3">
      <c r="A40" s="40">
        <v>6</v>
      </c>
      <c r="B40" s="40" t="s">
        <v>38</v>
      </c>
      <c r="C40" s="41">
        <v>261.31</v>
      </c>
      <c r="D40" s="47">
        <f t="shared" si="7"/>
        <v>261.31</v>
      </c>
      <c r="E40" s="41">
        <v>30000</v>
      </c>
      <c r="F40" s="41">
        <f t="shared" si="8"/>
        <v>7839300</v>
      </c>
      <c r="G40" s="46">
        <v>0.7</v>
      </c>
      <c r="H40" s="41">
        <f t="shared" si="9"/>
        <v>5487510</v>
      </c>
    </row>
    <row r="41" spans="1:8" ht="15" customHeight="1" x14ac:dyDescent="0.3">
      <c r="A41" s="40">
        <v>7</v>
      </c>
      <c r="B41" s="40" t="s">
        <v>39</v>
      </c>
      <c r="C41" s="41">
        <v>261.31</v>
      </c>
      <c r="D41" s="47">
        <f t="shared" si="7"/>
        <v>261.31</v>
      </c>
      <c r="E41" s="41">
        <v>30000</v>
      </c>
      <c r="F41" s="41">
        <f t="shared" si="8"/>
        <v>7839300</v>
      </c>
      <c r="G41" s="46">
        <v>0.7</v>
      </c>
      <c r="H41" s="41">
        <f t="shared" si="9"/>
        <v>5487510</v>
      </c>
    </row>
    <row r="42" spans="1:8" ht="15" customHeight="1" x14ac:dyDescent="0.3">
      <c r="A42" s="40">
        <v>8</v>
      </c>
      <c r="B42" s="40" t="s">
        <v>40</v>
      </c>
      <c r="C42" s="41">
        <v>261.31</v>
      </c>
      <c r="D42" s="47">
        <f t="shared" si="7"/>
        <v>261.31</v>
      </c>
      <c r="E42" s="41">
        <v>30000</v>
      </c>
      <c r="F42" s="41">
        <f t="shared" si="8"/>
        <v>7839300</v>
      </c>
      <c r="G42" s="46">
        <v>0.7</v>
      </c>
      <c r="H42" s="41">
        <f t="shared" si="9"/>
        <v>5487510</v>
      </c>
    </row>
    <row r="43" spans="1:8" ht="15" customHeight="1" x14ac:dyDescent="0.3">
      <c r="A43" s="40">
        <v>9</v>
      </c>
      <c r="B43" s="40" t="s">
        <v>41</v>
      </c>
      <c r="C43" s="41">
        <v>261.31</v>
      </c>
      <c r="D43" s="47">
        <f t="shared" si="7"/>
        <v>261.31</v>
      </c>
      <c r="E43" s="41">
        <v>30000</v>
      </c>
      <c r="F43" s="41">
        <f t="shared" si="8"/>
        <v>7839300</v>
      </c>
      <c r="G43" s="46">
        <v>0.7</v>
      </c>
      <c r="H43" s="41">
        <f t="shared" si="9"/>
        <v>5487510</v>
      </c>
    </row>
    <row r="44" spans="1:8" ht="15" customHeight="1" x14ac:dyDescent="0.3">
      <c r="A44" s="40">
        <v>10</v>
      </c>
      <c r="B44" s="40" t="s">
        <v>42</v>
      </c>
      <c r="C44" s="41">
        <v>261.31</v>
      </c>
      <c r="D44" s="47">
        <f t="shared" si="7"/>
        <v>261.31</v>
      </c>
      <c r="E44" s="41">
        <v>30000</v>
      </c>
      <c r="F44" s="41">
        <f t="shared" si="8"/>
        <v>7839300</v>
      </c>
      <c r="G44" s="46">
        <v>0.6</v>
      </c>
      <c r="H44" s="41">
        <f t="shared" si="9"/>
        <v>4703580</v>
      </c>
    </row>
    <row r="45" spans="1:8" ht="15" customHeight="1" x14ac:dyDescent="0.3">
      <c r="A45" s="40">
        <v>11</v>
      </c>
      <c r="B45" s="40" t="s">
        <v>43</v>
      </c>
      <c r="C45" s="41">
        <v>261.31</v>
      </c>
      <c r="D45" s="47">
        <f t="shared" si="7"/>
        <v>261.31</v>
      </c>
      <c r="E45" s="41">
        <v>30000</v>
      </c>
      <c r="F45" s="41">
        <f t="shared" si="8"/>
        <v>7839300</v>
      </c>
      <c r="G45" s="46">
        <v>0.6</v>
      </c>
      <c r="H45" s="41">
        <f t="shared" si="9"/>
        <v>4703580</v>
      </c>
    </row>
    <row r="46" spans="1:8" ht="15" customHeight="1" x14ac:dyDescent="0.3">
      <c r="A46" s="40">
        <v>12</v>
      </c>
      <c r="B46" s="40" t="s">
        <v>44</v>
      </c>
      <c r="C46" s="41">
        <v>261.31</v>
      </c>
      <c r="D46" s="47">
        <f t="shared" si="7"/>
        <v>261.31</v>
      </c>
      <c r="E46" s="41">
        <v>30000</v>
      </c>
      <c r="F46" s="41">
        <f t="shared" si="8"/>
        <v>7839300</v>
      </c>
      <c r="G46" s="46">
        <v>0.6</v>
      </c>
      <c r="H46" s="41">
        <f t="shared" si="9"/>
        <v>4703580</v>
      </c>
    </row>
    <row r="47" spans="1:8" ht="15" customHeight="1" x14ac:dyDescent="0.3">
      <c r="A47" s="40">
        <v>13</v>
      </c>
      <c r="B47" s="40" t="s">
        <v>45</v>
      </c>
      <c r="C47" s="41">
        <v>261.31</v>
      </c>
      <c r="D47" s="47">
        <f t="shared" si="7"/>
        <v>261.31</v>
      </c>
      <c r="E47" s="41">
        <v>30000</v>
      </c>
      <c r="F47" s="41">
        <f t="shared" si="8"/>
        <v>7839300</v>
      </c>
      <c r="G47" s="46">
        <v>0.6</v>
      </c>
      <c r="H47" s="41">
        <f t="shared" si="9"/>
        <v>4703580</v>
      </c>
    </row>
    <row r="48" spans="1:8" ht="15" customHeight="1" x14ac:dyDescent="0.3">
      <c r="A48" s="40">
        <v>14</v>
      </c>
      <c r="B48" s="40" t="s">
        <v>46</v>
      </c>
      <c r="C48" s="41">
        <v>261.31</v>
      </c>
      <c r="D48" s="47">
        <f t="shared" si="7"/>
        <v>261.31</v>
      </c>
      <c r="E48" s="41">
        <v>30000</v>
      </c>
      <c r="F48" s="41">
        <f t="shared" si="8"/>
        <v>7839300</v>
      </c>
      <c r="G48" s="46">
        <v>0.6</v>
      </c>
      <c r="H48" s="41">
        <f t="shared" si="9"/>
        <v>4703580</v>
      </c>
    </row>
    <row r="49" spans="1:8" ht="15" customHeight="1" x14ac:dyDescent="0.3">
      <c r="A49" s="40">
        <v>15</v>
      </c>
      <c r="B49" s="40" t="s">
        <v>47</v>
      </c>
      <c r="C49" s="41">
        <v>261.31</v>
      </c>
      <c r="D49" s="47">
        <f t="shared" si="7"/>
        <v>261.31</v>
      </c>
      <c r="E49" s="41">
        <v>30000</v>
      </c>
      <c r="F49" s="41">
        <f t="shared" si="8"/>
        <v>7839300</v>
      </c>
      <c r="G49" s="46">
        <v>0.6</v>
      </c>
      <c r="H49" s="41">
        <f t="shared" si="9"/>
        <v>4703580</v>
      </c>
    </row>
    <row r="50" spans="1:8" ht="15" customHeight="1" x14ac:dyDescent="0.3">
      <c r="A50" s="40">
        <v>16</v>
      </c>
      <c r="B50" s="40" t="s">
        <v>48</v>
      </c>
      <c r="C50" s="41">
        <v>261.31</v>
      </c>
      <c r="D50" s="47">
        <f t="shared" si="7"/>
        <v>261.31</v>
      </c>
      <c r="E50" s="41">
        <v>30000</v>
      </c>
      <c r="F50" s="41">
        <f t="shared" si="8"/>
        <v>7839300</v>
      </c>
      <c r="G50" s="46">
        <v>0.5</v>
      </c>
      <c r="H50" s="41">
        <f t="shared" si="9"/>
        <v>3919650</v>
      </c>
    </row>
    <row r="51" spans="1:8" ht="15" customHeight="1" x14ac:dyDescent="0.3">
      <c r="A51" s="40">
        <v>17</v>
      </c>
      <c r="B51" s="40" t="s">
        <v>49</v>
      </c>
      <c r="C51" s="41">
        <v>261.31</v>
      </c>
      <c r="D51" s="47">
        <f t="shared" si="7"/>
        <v>261.31</v>
      </c>
      <c r="E51" s="41">
        <v>30000</v>
      </c>
      <c r="F51" s="41">
        <f t="shared" si="8"/>
        <v>7839300</v>
      </c>
      <c r="G51" s="46">
        <v>0.5</v>
      </c>
      <c r="H51" s="41">
        <f t="shared" si="9"/>
        <v>3919650</v>
      </c>
    </row>
    <row r="52" spans="1:8" ht="15" customHeight="1" x14ac:dyDescent="0.3">
      <c r="A52" s="40">
        <v>18</v>
      </c>
      <c r="B52" s="40" t="s">
        <v>50</v>
      </c>
      <c r="C52" s="41">
        <v>261.31</v>
      </c>
      <c r="D52" s="47">
        <f t="shared" si="7"/>
        <v>261.31</v>
      </c>
      <c r="E52" s="41">
        <v>30000</v>
      </c>
      <c r="F52" s="41">
        <f t="shared" si="8"/>
        <v>7839300</v>
      </c>
      <c r="G52" s="46">
        <v>0.5</v>
      </c>
      <c r="H52" s="41">
        <f t="shared" si="9"/>
        <v>3919650</v>
      </c>
    </row>
    <row r="53" spans="1:8" ht="15" customHeight="1" x14ac:dyDescent="0.3">
      <c r="A53" s="40">
        <v>19</v>
      </c>
      <c r="B53" s="40" t="s">
        <v>51</v>
      </c>
      <c r="C53" s="41">
        <v>261.31</v>
      </c>
      <c r="D53" s="47">
        <f t="shared" si="7"/>
        <v>261.31</v>
      </c>
      <c r="E53" s="41">
        <v>30000</v>
      </c>
      <c r="F53" s="41">
        <f t="shared" si="8"/>
        <v>7839300</v>
      </c>
      <c r="G53" s="46">
        <v>0.5</v>
      </c>
      <c r="H53" s="41">
        <f t="shared" si="9"/>
        <v>3919650</v>
      </c>
    </row>
    <row r="54" spans="1:8" ht="15" customHeight="1" x14ac:dyDescent="0.3">
      <c r="A54" s="40">
        <v>20</v>
      </c>
      <c r="B54" s="40" t="s">
        <v>52</v>
      </c>
      <c r="C54" s="41">
        <v>261.31</v>
      </c>
      <c r="D54" s="47">
        <f t="shared" si="7"/>
        <v>261.31</v>
      </c>
      <c r="E54" s="41">
        <v>30000</v>
      </c>
      <c r="F54" s="41">
        <f t="shared" si="8"/>
        <v>7839300</v>
      </c>
      <c r="G54" s="46">
        <v>0.5</v>
      </c>
      <c r="H54" s="41">
        <f t="shared" si="9"/>
        <v>3919650</v>
      </c>
    </row>
    <row r="55" spans="1:8" ht="15" customHeight="1" x14ac:dyDescent="0.3">
      <c r="A55" s="40">
        <v>21</v>
      </c>
      <c r="B55" s="40" t="s">
        <v>53</v>
      </c>
      <c r="C55" s="41">
        <v>261.31</v>
      </c>
      <c r="D55" s="47">
        <f t="shared" si="7"/>
        <v>261.31</v>
      </c>
      <c r="E55" s="41">
        <v>30000</v>
      </c>
      <c r="F55" s="41">
        <f t="shared" si="8"/>
        <v>7839300</v>
      </c>
      <c r="G55" s="46">
        <v>0.5</v>
      </c>
      <c r="H55" s="41">
        <f t="shared" si="9"/>
        <v>3919650</v>
      </c>
    </row>
    <row r="56" spans="1:8" ht="15" customHeight="1" x14ac:dyDescent="0.3">
      <c r="A56" s="40">
        <v>22</v>
      </c>
      <c r="B56" s="40" t="s">
        <v>54</v>
      </c>
      <c r="C56" s="41">
        <v>261.31</v>
      </c>
      <c r="D56" s="47">
        <f t="shared" si="7"/>
        <v>261.31</v>
      </c>
      <c r="E56" s="41">
        <v>30000</v>
      </c>
      <c r="F56" s="41">
        <f t="shared" si="8"/>
        <v>7839300</v>
      </c>
      <c r="G56" s="46">
        <v>0.5</v>
      </c>
      <c r="H56" s="41">
        <f t="shared" si="9"/>
        <v>3919650</v>
      </c>
    </row>
    <row r="57" spans="1:8" ht="15" customHeight="1" x14ac:dyDescent="0.3">
      <c r="A57" s="40">
        <v>23</v>
      </c>
      <c r="B57" s="40" t="s">
        <v>55</v>
      </c>
      <c r="C57" s="41">
        <v>261.31</v>
      </c>
      <c r="D57" s="47">
        <f t="shared" si="7"/>
        <v>261.31</v>
      </c>
      <c r="E57" s="41">
        <v>30000</v>
      </c>
      <c r="F57" s="41">
        <f t="shared" si="8"/>
        <v>7839300</v>
      </c>
      <c r="G57" s="46">
        <v>0.5</v>
      </c>
      <c r="H57" s="41">
        <f t="shared" si="9"/>
        <v>3919650</v>
      </c>
    </row>
    <row r="58" spans="1:8" ht="15" customHeight="1" x14ac:dyDescent="0.3">
      <c r="A58" s="40">
        <v>24</v>
      </c>
      <c r="B58" s="40" t="s">
        <v>56</v>
      </c>
      <c r="C58" s="41">
        <v>261.31</v>
      </c>
      <c r="D58" s="47"/>
      <c r="E58" s="41">
        <v>30000</v>
      </c>
      <c r="F58" s="41">
        <f t="shared" si="8"/>
        <v>7839300</v>
      </c>
      <c r="G58" s="46"/>
      <c r="H58" s="41">
        <f t="shared" si="9"/>
        <v>0</v>
      </c>
    </row>
    <row r="59" spans="1:8" ht="15" customHeight="1" x14ac:dyDescent="0.3">
      <c r="A59" s="40">
        <v>25</v>
      </c>
      <c r="B59" s="40" t="s">
        <v>57</v>
      </c>
      <c r="C59" s="41">
        <v>32.6</v>
      </c>
      <c r="D59" s="47"/>
      <c r="E59" s="41">
        <v>30000</v>
      </c>
      <c r="F59" s="41">
        <f t="shared" si="8"/>
        <v>978000</v>
      </c>
      <c r="G59" s="46"/>
      <c r="H59" s="41">
        <f t="shared" si="9"/>
        <v>0</v>
      </c>
    </row>
    <row r="60" spans="1:8" ht="15" customHeight="1" x14ac:dyDescent="0.3">
      <c r="A60" s="55" t="s">
        <v>60</v>
      </c>
      <c r="B60" s="55"/>
      <c r="C60" s="42">
        <f>SUM(C36:C59)</f>
        <v>5888.7400000000025</v>
      </c>
      <c r="D60" s="42">
        <f t="shared" ref="D60" si="10">SUM(D36:D59)</f>
        <v>5594.8300000000017</v>
      </c>
      <c r="E60" s="42"/>
      <c r="F60" s="42">
        <f t="shared" ref="F60" si="11">SUM(F36:F59)</f>
        <v>176662200</v>
      </c>
      <c r="G60" s="45">
        <f>H60/F60</f>
        <v>0.66379378271073264</v>
      </c>
      <c r="H60" s="42">
        <f>SUM(H35:H59)</f>
        <v>117267270</v>
      </c>
    </row>
    <row r="61" spans="1:8" ht="15" customHeight="1" x14ac:dyDescent="0.3">
      <c r="A61" s="55" t="s">
        <v>58</v>
      </c>
      <c r="B61" s="55"/>
      <c r="C61" s="42">
        <v>84</v>
      </c>
      <c r="D61" s="49"/>
      <c r="E61" s="42">
        <v>450000</v>
      </c>
      <c r="F61" s="42">
        <f t="shared" ref="F61" si="12">C61*E61</f>
        <v>37800000</v>
      </c>
      <c r="G61" s="45">
        <f t="shared" ref="G61:G62" si="13">H61/F61</f>
        <v>0</v>
      </c>
      <c r="H61" s="42"/>
    </row>
    <row r="62" spans="1:8" ht="15" customHeight="1" x14ac:dyDescent="0.3">
      <c r="A62" s="56" t="s">
        <v>32</v>
      </c>
      <c r="B62" s="56"/>
      <c r="C62" s="49"/>
      <c r="D62" s="49"/>
      <c r="E62" s="42"/>
      <c r="F62" s="42">
        <f>F60+F61</f>
        <v>214462200</v>
      </c>
      <c r="G62" s="45">
        <f t="shared" si="13"/>
        <v>0.54679691805828723</v>
      </c>
      <c r="H62" s="42">
        <f>H60+H61</f>
        <v>117267270</v>
      </c>
    </row>
  </sheetData>
  <mergeCells count="13">
    <mergeCell ref="C35:E35"/>
    <mergeCell ref="A60:B60"/>
    <mergeCell ref="A61:B61"/>
    <mergeCell ref="A62:B62"/>
    <mergeCell ref="A28:B28"/>
    <mergeCell ref="A29:B29"/>
    <mergeCell ref="A30:B30"/>
    <mergeCell ref="K9:M9"/>
    <mergeCell ref="K5:L5"/>
    <mergeCell ref="K8:L8"/>
    <mergeCell ref="A1:H1"/>
    <mergeCell ref="A33:H33"/>
    <mergeCell ref="C3:E3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4154-CC9B-4A19-B416-F426C6866E0E}">
  <dimension ref="A1:J30"/>
  <sheetViews>
    <sheetView topLeftCell="B1" zoomScaleNormal="100" workbookViewId="0">
      <selection activeCell="C16" sqref="C16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72" bestFit="1" customWidth="1"/>
    <col min="4" max="4" width="18.42578125" style="72" customWidth="1"/>
    <col min="5" max="5" width="16.5703125" style="24" bestFit="1" customWidth="1"/>
    <col min="6" max="6" width="13.28515625" style="24" customWidth="1"/>
    <col min="7" max="7" width="15.85546875" bestFit="1" customWidth="1"/>
    <col min="8" max="8" width="13.42578125" bestFit="1" customWidth="1"/>
    <col min="9" max="9" width="15.28515625" bestFit="1" customWidth="1"/>
  </cols>
  <sheetData>
    <row r="1" spans="1:10" s="62" customFormat="1" ht="49.5" x14ac:dyDescent="0.25">
      <c r="A1" s="43" t="s">
        <v>25</v>
      </c>
      <c r="B1" s="43" t="s">
        <v>18</v>
      </c>
      <c r="C1" s="37" t="s">
        <v>75</v>
      </c>
      <c r="D1" s="37" t="s">
        <v>76</v>
      </c>
      <c r="E1" s="37" t="s">
        <v>83</v>
      </c>
      <c r="F1" s="37" t="s">
        <v>84</v>
      </c>
      <c r="G1" s="37" t="s">
        <v>77</v>
      </c>
      <c r="H1" s="37" t="s">
        <v>78</v>
      </c>
    </row>
    <row r="2" spans="1:10" ht="16.5" x14ac:dyDescent="0.3">
      <c r="A2" s="63">
        <v>1</v>
      </c>
      <c r="B2" s="64" t="s">
        <v>8</v>
      </c>
      <c r="C2" s="65">
        <v>63693621</v>
      </c>
      <c r="D2" s="65">
        <f t="shared" ref="D2:D11" si="0">C2/10^7</f>
        <v>6.3693621</v>
      </c>
      <c r="E2" s="65">
        <v>63693621</v>
      </c>
      <c r="F2" s="65">
        <f t="shared" ref="F2:F4" si="1">E2/10^7</f>
        <v>6.3693621</v>
      </c>
      <c r="G2" s="66">
        <f>C2-E2</f>
        <v>0</v>
      </c>
      <c r="H2" s="66">
        <f>G2/10^7</f>
        <v>0</v>
      </c>
    </row>
    <row r="3" spans="1:10" ht="16.5" x14ac:dyDescent="0.3">
      <c r="A3" s="63">
        <v>2</v>
      </c>
      <c r="B3" s="64" t="s">
        <v>79</v>
      </c>
      <c r="C3" s="65">
        <v>106400320</v>
      </c>
      <c r="D3" s="65">
        <f t="shared" si="0"/>
        <v>10.640032</v>
      </c>
      <c r="E3" s="65">
        <v>93362252</v>
      </c>
      <c r="F3" s="65">
        <f t="shared" si="1"/>
        <v>9.3362251999999994</v>
      </c>
      <c r="G3" s="66">
        <f>C3-E3</f>
        <v>13038068</v>
      </c>
      <c r="H3" s="66">
        <f>G3/10^7</f>
        <v>1.3038068</v>
      </c>
    </row>
    <row r="4" spans="1:10" ht="31.5" x14ac:dyDescent="0.3">
      <c r="A4" s="63">
        <v>3</v>
      </c>
      <c r="B4" s="67" t="s">
        <v>80</v>
      </c>
      <c r="C4" s="68">
        <v>442600045</v>
      </c>
      <c r="D4" s="68">
        <f t="shared" si="0"/>
        <v>44.260004500000001</v>
      </c>
      <c r="E4" s="68">
        <v>414529920</v>
      </c>
      <c r="F4" s="68">
        <f t="shared" si="1"/>
        <v>41.452992000000002</v>
      </c>
      <c r="G4" s="69">
        <f>C4-E4</f>
        <v>28070125</v>
      </c>
      <c r="H4" s="69">
        <f>G4/10^7</f>
        <v>2.8070124999999999</v>
      </c>
    </row>
    <row r="5" spans="1:10" ht="31.5" x14ac:dyDescent="0.3">
      <c r="A5" s="63">
        <v>4</v>
      </c>
      <c r="B5" s="67" t="s">
        <v>81</v>
      </c>
      <c r="C5" s="70"/>
      <c r="D5" s="70"/>
      <c r="E5" s="70"/>
      <c r="F5" s="70"/>
      <c r="G5" s="71"/>
      <c r="H5" s="71"/>
      <c r="I5" s="72"/>
      <c r="J5" s="23"/>
    </row>
    <row r="6" spans="1:10" ht="16.5" x14ac:dyDescent="0.3">
      <c r="A6" s="63">
        <v>5</v>
      </c>
      <c r="B6" s="73" t="s">
        <v>82</v>
      </c>
      <c r="C6" s="74">
        <v>50004215</v>
      </c>
      <c r="D6" s="65">
        <f t="shared" si="0"/>
        <v>5.0004214999999999</v>
      </c>
      <c r="E6" s="74">
        <v>48952064</v>
      </c>
      <c r="F6" s="65">
        <f t="shared" ref="F6:F11" si="2">E6/10^7</f>
        <v>4.8952064000000002</v>
      </c>
      <c r="G6" s="66">
        <f t="shared" ref="G6:G9" si="3">C6-E6</f>
        <v>1052151</v>
      </c>
      <c r="H6" s="66">
        <f t="shared" ref="H6:H11" si="4">G6/10^7</f>
        <v>0.10521510000000001</v>
      </c>
    </row>
    <row r="7" spans="1:10" ht="16.5" x14ac:dyDescent="0.3">
      <c r="A7" s="63">
        <v>6</v>
      </c>
      <c r="B7" s="75" t="s">
        <v>12</v>
      </c>
      <c r="C7" s="76">
        <v>21100675</v>
      </c>
      <c r="D7" s="65">
        <f t="shared" si="0"/>
        <v>2.1100675</v>
      </c>
      <c r="E7" s="76">
        <v>19775678</v>
      </c>
      <c r="F7" s="65">
        <f t="shared" si="2"/>
        <v>1.9775678000000001</v>
      </c>
      <c r="G7" s="66">
        <f t="shared" si="3"/>
        <v>1324997</v>
      </c>
      <c r="H7" s="66">
        <f t="shared" si="4"/>
        <v>0.1324997</v>
      </c>
    </row>
    <row r="8" spans="1:10" ht="16.5" x14ac:dyDescent="0.3">
      <c r="A8" s="63">
        <v>7</v>
      </c>
      <c r="B8" s="77" t="s">
        <v>13</v>
      </c>
      <c r="C8" s="78">
        <v>22045654</v>
      </c>
      <c r="D8" s="65">
        <f t="shared" si="0"/>
        <v>2.2045653999999999</v>
      </c>
      <c r="E8" s="78">
        <v>22045654</v>
      </c>
      <c r="F8" s="65">
        <f t="shared" si="2"/>
        <v>2.2045653999999999</v>
      </c>
      <c r="G8" s="66">
        <f t="shared" si="3"/>
        <v>0</v>
      </c>
      <c r="H8" s="66">
        <f t="shared" si="4"/>
        <v>0</v>
      </c>
    </row>
    <row r="9" spans="1:10" ht="16.5" x14ac:dyDescent="0.3">
      <c r="A9" s="63">
        <v>8</v>
      </c>
      <c r="B9" s="77" t="s">
        <v>14</v>
      </c>
      <c r="C9" s="78">
        <v>23025672</v>
      </c>
      <c r="D9" s="65">
        <f t="shared" si="0"/>
        <v>2.3025671999999999</v>
      </c>
      <c r="E9" s="78">
        <v>23025672</v>
      </c>
      <c r="F9" s="65">
        <f t="shared" si="2"/>
        <v>2.3025671999999999</v>
      </c>
      <c r="G9" s="66">
        <f t="shared" si="3"/>
        <v>0</v>
      </c>
      <c r="H9" s="66">
        <f t="shared" si="4"/>
        <v>0</v>
      </c>
    </row>
    <row r="10" spans="1:10" ht="16.5" x14ac:dyDescent="0.3">
      <c r="A10" s="63">
        <v>9</v>
      </c>
      <c r="B10" s="75" t="s">
        <v>15</v>
      </c>
      <c r="C10" s="76">
        <v>31500120</v>
      </c>
      <c r="D10" s="65">
        <f t="shared" si="0"/>
        <v>3.1500119999999998</v>
      </c>
      <c r="E10" s="76">
        <v>24289764</v>
      </c>
      <c r="F10" s="65">
        <f t="shared" si="2"/>
        <v>2.4289763999999998</v>
      </c>
      <c r="G10" s="66">
        <f>C10-E10</f>
        <v>7210356</v>
      </c>
      <c r="H10" s="66">
        <f t="shared" si="4"/>
        <v>0.7210356</v>
      </c>
    </row>
    <row r="11" spans="1:10" ht="16.5" x14ac:dyDescent="0.3">
      <c r="A11" s="63">
        <v>10</v>
      </c>
      <c r="B11" s="75" t="s">
        <v>85</v>
      </c>
      <c r="C11" s="76">
        <v>9100000</v>
      </c>
      <c r="D11" s="65">
        <f t="shared" si="0"/>
        <v>0.91</v>
      </c>
      <c r="E11" s="76">
        <v>9100000</v>
      </c>
      <c r="F11" s="65">
        <f t="shared" si="2"/>
        <v>0.91</v>
      </c>
      <c r="G11" s="66">
        <f>C11-E11</f>
        <v>0</v>
      </c>
      <c r="H11" s="66">
        <f t="shared" si="4"/>
        <v>0</v>
      </c>
    </row>
    <row r="12" spans="1:10" ht="16.5" x14ac:dyDescent="0.3">
      <c r="A12" s="63"/>
      <c r="B12" s="79" t="s">
        <v>23</v>
      </c>
      <c r="C12" s="80">
        <f>SUM(C2:C11)</f>
        <v>769470322</v>
      </c>
      <c r="D12" s="80">
        <f t="shared" ref="D12:H12" si="5">SUM(D2:D11)</f>
        <v>76.947032199999995</v>
      </c>
      <c r="E12" s="80">
        <f t="shared" si="5"/>
        <v>718774625</v>
      </c>
      <c r="F12" s="80">
        <f t="shared" si="5"/>
        <v>71.877462499999993</v>
      </c>
      <c r="G12" s="80">
        <f t="shared" si="5"/>
        <v>50695697</v>
      </c>
      <c r="H12" s="80">
        <f t="shared" si="5"/>
        <v>5.0695697000000006</v>
      </c>
    </row>
    <row r="14" spans="1:10" x14ac:dyDescent="0.25">
      <c r="C14" s="72">
        <v>97200000</v>
      </c>
    </row>
    <row r="15" spans="1:10" x14ac:dyDescent="0.25">
      <c r="C15" s="72">
        <f>C14-C10</f>
        <v>65699880</v>
      </c>
      <c r="D15"/>
      <c r="E15"/>
      <c r="F15"/>
    </row>
    <row r="16" spans="1:10" x14ac:dyDescent="0.25">
      <c r="D16"/>
      <c r="E16"/>
      <c r="F16"/>
    </row>
    <row r="17" spans="2:6" x14ac:dyDescent="0.25">
      <c r="D17"/>
      <c r="E17"/>
      <c r="F17"/>
    </row>
    <row r="18" spans="2:6" ht="47.25" x14ac:dyDescent="0.25">
      <c r="B18" s="1" t="s">
        <v>0</v>
      </c>
      <c r="C18" s="2" t="s">
        <v>70</v>
      </c>
      <c r="D18" s="2" t="s">
        <v>3</v>
      </c>
      <c r="E18" s="82" t="s">
        <v>88</v>
      </c>
      <c r="F18"/>
    </row>
    <row r="19" spans="2:6" ht="15.75" x14ac:dyDescent="0.25">
      <c r="B19" s="4" t="s">
        <v>8</v>
      </c>
      <c r="C19" s="7">
        <v>6.53</v>
      </c>
      <c r="D19" s="7">
        <v>6.53</v>
      </c>
      <c r="E19" s="23">
        <f>C19-D19</f>
        <v>0</v>
      </c>
      <c r="F19"/>
    </row>
    <row r="20" spans="2:6" ht="47.25" x14ac:dyDescent="0.25">
      <c r="B20" s="10" t="s">
        <v>9</v>
      </c>
      <c r="C20" s="7">
        <v>10.64</v>
      </c>
      <c r="D20" s="7">
        <v>9.34</v>
      </c>
      <c r="E20" s="23">
        <f t="shared" ref="E20:E29" si="6">C20-D20</f>
        <v>1.3000000000000007</v>
      </c>
      <c r="F20"/>
    </row>
    <row r="21" spans="2:6" ht="31.5" x14ac:dyDescent="0.25">
      <c r="B21" s="10" t="s">
        <v>10</v>
      </c>
      <c r="C21" s="12">
        <v>43.77</v>
      </c>
      <c r="D21" s="12">
        <v>38.14</v>
      </c>
      <c r="E21" s="23">
        <f t="shared" si="6"/>
        <v>5.6300000000000026</v>
      </c>
      <c r="F21"/>
    </row>
    <row r="22" spans="2:6" ht="15.75" x14ac:dyDescent="0.25">
      <c r="B22" s="14" t="s">
        <v>11</v>
      </c>
      <c r="C22" s="12">
        <v>5</v>
      </c>
      <c r="D22" s="12">
        <v>4.9000000000000004</v>
      </c>
      <c r="E22" s="23">
        <f t="shared" si="6"/>
        <v>9.9999999999999645E-2</v>
      </c>
      <c r="F22"/>
    </row>
    <row r="23" spans="2:6" ht="15.75" x14ac:dyDescent="0.25">
      <c r="B23" s="15" t="s">
        <v>12</v>
      </c>
      <c r="C23" s="16">
        <v>2.11</v>
      </c>
      <c r="D23" s="16">
        <v>1.98</v>
      </c>
      <c r="E23" s="23">
        <f t="shared" si="6"/>
        <v>0.12999999999999989</v>
      </c>
      <c r="F23"/>
    </row>
    <row r="24" spans="2:6" ht="15.75" x14ac:dyDescent="0.25">
      <c r="B24" s="17" t="s">
        <v>13</v>
      </c>
      <c r="C24" s="16">
        <v>2.2000000000000002</v>
      </c>
      <c r="D24" s="16">
        <v>2.2000000000000002</v>
      </c>
      <c r="E24" s="23">
        <f t="shared" si="6"/>
        <v>0</v>
      </c>
      <c r="F24"/>
    </row>
    <row r="25" spans="2:6" ht="15.75" x14ac:dyDescent="0.25">
      <c r="B25" s="17" t="s">
        <v>14</v>
      </c>
      <c r="C25" s="16">
        <v>2.2999999999999998</v>
      </c>
      <c r="D25" s="16">
        <v>2.2999999999999998</v>
      </c>
      <c r="E25" s="23">
        <f t="shared" si="6"/>
        <v>0</v>
      </c>
      <c r="F25"/>
    </row>
    <row r="26" spans="2:6" ht="15.75" x14ac:dyDescent="0.25">
      <c r="B26" s="17" t="s">
        <v>15</v>
      </c>
      <c r="C26" s="12">
        <v>3.15</v>
      </c>
      <c r="D26" s="12">
        <v>2.4300000000000002</v>
      </c>
      <c r="E26" s="23">
        <f t="shared" si="6"/>
        <v>0.71999999999999975</v>
      </c>
      <c r="F26"/>
    </row>
    <row r="27" spans="2:6" ht="15.75" x14ac:dyDescent="0.25">
      <c r="B27" s="17" t="s">
        <v>16</v>
      </c>
      <c r="C27" s="12">
        <v>0.91</v>
      </c>
      <c r="D27" s="12">
        <v>0.91</v>
      </c>
      <c r="E27" s="23">
        <f t="shared" si="6"/>
        <v>0</v>
      </c>
      <c r="F27"/>
    </row>
    <row r="28" spans="2:6" ht="15.75" x14ac:dyDescent="0.25">
      <c r="B28" s="17" t="s">
        <v>86</v>
      </c>
      <c r="C28" s="81">
        <v>3.95</v>
      </c>
      <c r="D28" s="12">
        <v>2.62</v>
      </c>
      <c r="E28" s="23">
        <f t="shared" si="6"/>
        <v>1.33</v>
      </c>
      <c r="F28"/>
    </row>
    <row r="29" spans="2:6" ht="15.75" x14ac:dyDescent="0.25">
      <c r="B29" s="17" t="s">
        <v>87</v>
      </c>
      <c r="C29" s="81">
        <v>1.87</v>
      </c>
      <c r="D29" s="12">
        <v>0.5</v>
      </c>
      <c r="E29" s="23">
        <f t="shared" si="6"/>
        <v>1.37</v>
      </c>
      <c r="F29"/>
    </row>
    <row r="30" spans="2:6" ht="15.75" x14ac:dyDescent="0.25">
      <c r="B30" s="20" t="s">
        <v>17</v>
      </c>
      <c r="C30" s="22">
        <f>SUM(C19:C29)</f>
        <v>82.43</v>
      </c>
      <c r="D30" s="22">
        <f t="shared" ref="D30:E30" si="7">SUM(D19:D29)</f>
        <v>71.850000000000009</v>
      </c>
      <c r="E30" s="22">
        <f t="shared" si="7"/>
        <v>10.580000000000002</v>
      </c>
      <c r="F30"/>
    </row>
  </sheetData>
  <mergeCells count="6"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Summary</vt:lpstr>
      <vt:lpstr>Plinth Area</vt:lpstr>
      <vt:lpstr>Summary Sheet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2024-02-28T08:41:59Z</dcterms:created>
  <dcterms:modified xsi:type="dcterms:W3CDTF">2024-05-30T09:02:14Z</dcterms:modified>
</cp:coreProperties>
</file>