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rajakta\July\9006\Suresh Krishna Chavan\"/>
    </mc:Choice>
  </mc:AlternateContent>
  <bookViews>
    <workbookView xWindow="0" yWindow="0" windowWidth="24000" windowHeight="9630" tabRatio="932" activeTab="2"/>
  </bookViews>
  <sheets>
    <sheet name="Depreciation" sheetId="25" r:id="rId1"/>
    <sheet name="Site Measurement" sheetId="24" r:id="rId2"/>
    <sheet name="Calculation" sheetId="23" r:id="rId3"/>
    <sheet name="22-23" sheetId="4" r:id="rId4"/>
    <sheet name="Sheet1" sheetId="13" r:id="rId5"/>
    <sheet name="Sheet2" sheetId="14" r:id="rId6"/>
    <sheet name="Sheet3" sheetId="15" r:id="rId7"/>
    <sheet name="Sheet4" sheetId="16" r:id="rId8"/>
    <sheet name="Sheet5" sheetId="17" r:id="rId9"/>
    <sheet name="Sheet6" sheetId="18" r:id="rId10"/>
    <sheet name="Sheet7" sheetId="19" r:id="rId11"/>
    <sheet name="Sheet8" sheetId="20" r:id="rId12"/>
    <sheet name="Sheet9" sheetId="21" r:id="rId13"/>
    <sheet name="Sheet10" sheetId="22" r:id="rId14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8" i="23" l="1"/>
  <c r="N19" i="23"/>
  <c r="I18" i="23"/>
  <c r="I22" i="23" s="1"/>
  <c r="D18" i="23"/>
  <c r="I26" i="4"/>
  <c r="Q53" i="4"/>
  <c r="J62" i="4"/>
  <c r="J58" i="4"/>
  <c r="J54" i="4"/>
  <c r="J49" i="4"/>
  <c r="J50" i="4"/>
  <c r="J51" i="4"/>
  <c r="J52" i="4"/>
  <c r="J53" i="4"/>
  <c r="J56" i="4"/>
  <c r="J57" i="4"/>
  <c r="J60" i="4"/>
  <c r="J61" i="4"/>
  <c r="J48" i="4"/>
  <c r="F8" i="23"/>
  <c r="C23" i="23"/>
  <c r="C25" i="23"/>
  <c r="C21" i="23"/>
  <c r="C20" i="23"/>
  <c r="P12" i="23"/>
  <c r="N12" i="23"/>
  <c r="O12" i="23"/>
  <c r="O10" i="23"/>
  <c r="O11" i="23"/>
  <c r="O9" i="23"/>
  <c r="J9" i="23"/>
  <c r="J18" i="23" l="1"/>
  <c r="I23" i="4"/>
  <c r="Q8" i="4"/>
  <c r="H26" i="4"/>
  <c r="Q2" i="4"/>
  <c r="O6" i="24"/>
  <c r="O7" i="24"/>
  <c r="O8" i="24"/>
  <c r="O9" i="24"/>
  <c r="O10" i="24"/>
  <c r="O11" i="24"/>
  <c r="O12" i="24"/>
  <c r="O13" i="24"/>
  <c r="O14" i="24"/>
  <c r="O15" i="24"/>
  <c r="O5" i="24"/>
  <c r="O16" i="24"/>
  <c r="N16" i="24"/>
  <c r="N15" i="24"/>
  <c r="N14" i="24"/>
  <c r="N13" i="24"/>
  <c r="N12" i="24"/>
  <c r="G26" i="4" l="1"/>
  <c r="G30" i="4" l="1"/>
  <c r="H30" i="4" s="1"/>
  <c r="G33" i="4" l="1"/>
  <c r="C5" i="25"/>
  <c r="C4" i="25"/>
  <c r="C3" i="25"/>
  <c r="B2" i="4"/>
  <c r="C2" i="4" s="1"/>
  <c r="P3" i="4"/>
  <c r="B3" i="4" s="1"/>
  <c r="C3" i="4" s="1"/>
  <c r="D3" i="4" s="1"/>
  <c r="P4" i="4"/>
  <c r="P5" i="4"/>
  <c r="P6" i="4"/>
  <c r="B6" i="4" s="1"/>
  <c r="C6" i="4" s="1"/>
  <c r="P7" i="4"/>
  <c r="B7" i="4" s="1"/>
  <c r="C7" i="4" s="1"/>
  <c r="D7" i="4" s="1"/>
  <c r="P8" i="4"/>
  <c r="B8" i="4" s="1"/>
  <c r="C8" i="4" s="1"/>
  <c r="D8" i="4" s="1"/>
  <c r="P9" i="4"/>
  <c r="Q9" i="4" s="1"/>
  <c r="B9" i="4" s="1"/>
  <c r="C9" i="4" s="1"/>
  <c r="D9" i="4" s="1"/>
  <c r="P10" i="4"/>
  <c r="Q10" i="4"/>
  <c r="B10" i="4" s="1"/>
  <c r="C10" i="4" s="1"/>
  <c r="P17" i="4"/>
  <c r="Q17" i="4" s="1"/>
  <c r="J17" i="4"/>
  <c r="I17" i="4"/>
  <c r="P15" i="4"/>
  <c r="Q15" i="4" s="1"/>
  <c r="B15" i="4" s="1"/>
  <c r="C15" i="4" s="1"/>
  <c r="D15" i="4" s="1"/>
  <c r="J15" i="4"/>
  <c r="I15" i="4"/>
  <c r="P14" i="4"/>
  <c r="Q14" i="4" s="1"/>
  <c r="B14" i="4" s="1"/>
  <c r="C14" i="4" s="1"/>
  <c r="J14" i="4"/>
  <c r="I14" i="4"/>
  <c r="P13" i="4"/>
  <c r="Q13" i="4" s="1"/>
  <c r="B13" i="4" s="1"/>
  <c r="C13" i="4" s="1"/>
  <c r="D13" i="4" s="1"/>
  <c r="J13" i="4"/>
  <c r="I13" i="4"/>
  <c r="P12" i="4"/>
  <c r="Q12" i="4" s="1"/>
  <c r="B12" i="4" s="1"/>
  <c r="C12" i="4" s="1"/>
  <c r="D12" i="4" s="1"/>
  <c r="J12" i="4"/>
  <c r="I12" i="4"/>
  <c r="P11" i="4"/>
  <c r="Q11" i="4" s="1"/>
  <c r="B11" i="4" s="1"/>
  <c r="C11" i="4" s="1"/>
  <c r="D11" i="4" s="1"/>
  <c r="J11" i="4"/>
  <c r="I11" i="4"/>
  <c r="J10" i="4"/>
  <c r="I10" i="4"/>
  <c r="J9" i="4"/>
  <c r="I9" i="4"/>
  <c r="J8" i="4"/>
  <c r="I8" i="4"/>
  <c r="J7" i="4"/>
  <c r="I7" i="4"/>
  <c r="J6" i="4"/>
  <c r="I6" i="4"/>
  <c r="J5" i="4"/>
  <c r="I5" i="4"/>
  <c r="B4" i="4"/>
  <c r="C4" i="4" s="1"/>
  <c r="D4" i="4" s="1"/>
  <c r="J4" i="4"/>
  <c r="I4" i="4"/>
  <c r="J3" i="4"/>
  <c r="I3" i="4"/>
  <c r="J2" i="4"/>
  <c r="I2" i="4"/>
  <c r="C12" i="25"/>
  <c r="C11" i="25"/>
  <c r="A18" i="23"/>
  <c r="Q20" i="4"/>
  <c r="B20" i="4" s="1"/>
  <c r="C20" i="4" s="1"/>
  <c r="D20" i="4" s="1"/>
  <c r="P20" i="4"/>
  <c r="J20" i="4"/>
  <c r="I20" i="4"/>
  <c r="E20" i="4"/>
  <c r="P16" i="4"/>
  <c r="Q16" i="4" s="1"/>
  <c r="B16" i="4" s="1"/>
  <c r="C16" i="4" s="1"/>
  <c r="D16" i="4" s="1"/>
  <c r="J16" i="4"/>
  <c r="I16" i="4"/>
  <c r="E16" i="4"/>
  <c r="E15" i="4"/>
  <c r="E14" i="4"/>
  <c r="F14" i="4" s="1"/>
  <c r="E13" i="4"/>
  <c r="E12" i="4"/>
  <c r="H12" i="4" s="1"/>
  <c r="E11" i="4"/>
  <c r="E10" i="4"/>
  <c r="E9" i="4"/>
  <c r="E8" i="4"/>
  <c r="E7" i="4"/>
  <c r="E6" i="4"/>
  <c r="E5" i="4"/>
  <c r="E4" i="4"/>
  <c r="E3" i="4"/>
  <c r="E2" i="4"/>
  <c r="H31" i="4"/>
  <c r="G35" i="4"/>
  <c r="C20" i="25"/>
  <c r="C16" i="25"/>
  <c r="C17" i="25" s="1"/>
  <c r="H4" i="4" l="1"/>
  <c r="G11" i="4"/>
  <c r="G15" i="4"/>
  <c r="H9" i="4"/>
  <c r="F10" i="4"/>
  <c r="G7" i="4"/>
  <c r="F6" i="4"/>
  <c r="G3" i="4"/>
  <c r="H3" i="4"/>
  <c r="D2" i="4"/>
  <c r="H2" i="4" s="1"/>
  <c r="G2" i="4"/>
  <c r="H8" i="4"/>
  <c r="D6" i="4"/>
  <c r="H6" i="4" s="1"/>
  <c r="G6" i="4"/>
  <c r="F13" i="4"/>
  <c r="D10" i="4"/>
  <c r="H10" i="4" s="1"/>
  <c r="G10" i="4"/>
  <c r="F2" i="4"/>
  <c r="D14" i="4"/>
  <c r="G14" i="4"/>
  <c r="F4" i="4"/>
  <c r="F8" i="4"/>
  <c r="G9" i="4"/>
  <c r="F12" i="4"/>
  <c r="G13" i="4"/>
  <c r="H14" i="4"/>
  <c r="H7" i="4"/>
  <c r="F9" i="4"/>
  <c r="H15" i="4"/>
  <c r="H16" i="4"/>
  <c r="F3" i="4"/>
  <c r="G4" i="4"/>
  <c r="F7" i="4"/>
  <c r="G8" i="4"/>
  <c r="F11" i="4"/>
  <c r="G12" i="4"/>
  <c r="H13" i="4"/>
  <c r="F15" i="4"/>
  <c r="H11" i="4"/>
  <c r="C13" i="25"/>
  <c r="D13" i="25" s="1"/>
  <c r="C8" i="25" s="1"/>
  <c r="B5" i="4"/>
  <c r="H20" i="4"/>
  <c r="F20" i="4"/>
  <c r="G20" i="4"/>
  <c r="F16" i="4"/>
  <c r="G16" i="4"/>
  <c r="H33" i="4"/>
  <c r="G34" i="4"/>
  <c r="C7" i="25"/>
  <c r="E5" i="25"/>
  <c r="E17" i="25"/>
  <c r="C19" i="25"/>
  <c r="C21" i="25" s="1"/>
  <c r="E21" i="25" s="1"/>
  <c r="C9" i="25" l="1"/>
  <c r="E9" i="25" s="1"/>
  <c r="C5" i="4"/>
  <c r="F5" i="4"/>
  <c r="F30" i="24"/>
  <c r="H30" i="24" s="1"/>
  <c r="E30" i="24"/>
  <c r="G30" i="24" s="1"/>
  <c r="G29" i="24"/>
  <c r="F29" i="24"/>
  <c r="H29" i="24" s="1"/>
  <c r="E29" i="24"/>
  <c r="G28" i="24"/>
  <c r="F28" i="24"/>
  <c r="I28" i="24" s="1"/>
  <c r="E28" i="24"/>
  <c r="H28" i="24" s="1"/>
  <c r="G27" i="24"/>
  <c r="F27" i="24"/>
  <c r="I27" i="24" s="1"/>
  <c r="E27" i="24"/>
  <c r="H27" i="24" s="1"/>
  <c r="G26" i="24"/>
  <c r="F26" i="24"/>
  <c r="I26" i="24" s="1"/>
  <c r="E26" i="24"/>
  <c r="H26" i="24" s="1"/>
  <c r="G25" i="24"/>
  <c r="F25" i="24"/>
  <c r="I25" i="24" s="1"/>
  <c r="E25" i="24"/>
  <c r="H25" i="24" s="1"/>
  <c r="G24" i="24"/>
  <c r="F24" i="24"/>
  <c r="I24" i="24" s="1"/>
  <c r="E24" i="24"/>
  <c r="H24" i="24" s="1"/>
  <c r="G23" i="24"/>
  <c r="F23" i="24"/>
  <c r="I23" i="24" s="1"/>
  <c r="E23" i="24"/>
  <c r="H23" i="24" s="1"/>
  <c r="F22" i="24"/>
  <c r="H22" i="24" s="1"/>
  <c r="E22" i="24"/>
  <c r="G22" i="24" s="1"/>
  <c r="I22" i="24" s="1"/>
  <c r="F21" i="24"/>
  <c r="H21" i="24" s="1"/>
  <c r="E21" i="24"/>
  <c r="G21" i="24" s="1"/>
  <c r="F20" i="24"/>
  <c r="H20" i="24" s="1"/>
  <c r="E20" i="24"/>
  <c r="G20" i="24" s="1"/>
  <c r="I20" i="24" s="1"/>
  <c r="F19" i="24"/>
  <c r="H19" i="24" s="1"/>
  <c r="E19" i="24"/>
  <c r="G19" i="24" s="1"/>
  <c r="F18" i="24"/>
  <c r="H18" i="24" s="1"/>
  <c r="E18" i="24"/>
  <c r="G18" i="24" s="1"/>
  <c r="F17" i="24"/>
  <c r="H17" i="24" s="1"/>
  <c r="E17" i="24"/>
  <c r="G17" i="24" s="1"/>
  <c r="F16" i="24"/>
  <c r="H16" i="24" s="1"/>
  <c r="E16" i="24"/>
  <c r="G16" i="24" s="1"/>
  <c r="F15" i="24"/>
  <c r="H15" i="24" s="1"/>
  <c r="E15" i="24"/>
  <c r="G15" i="24" s="1"/>
  <c r="F14" i="24"/>
  <c r="H14" i="24" s="1"/>
  <c r="E14" i="24"/>
  <c r="G14" i="24" s="1"/>
  <c r="F13" i="24"/>
  <c r="H13" i="24" s="1"/>
  <c r="E13" i="24"/>
  <c r="G13" i="24" s="1"/>
  <c r="G12" i="24"/>
  <c r="F12" i="24"/>
  <c r="H12" i="24" s="1"/>
  <c r="E12" i="24"/>
  <c r="N11" i="24"/>
  <c r="F11" i="24"/>
  <c r="H11" i="24" s="1"/>
  <c r="E11" i="24"/>
  <c r="G11" i="24" s="1"/>
  <c r="N10" i="24"/>
  <c r="F10" i="24"/>
  <c r="H10" i="24" s="1"/>
  <c r="E10" i="24"/>
  <c r="G10" i="24" s="1"/>
  <c r="N9" i="24"/>
  <c r="F9" i="24"/>
  <c r="H9" i="24" s="1"/>
  <c r="E9" i="24"/>
  <c r="G9" i="24" s="1"/>
  <c r="N8" i="24"/>
  <c r="F8" i="24"/>
  <c r="H8" i="24" s="1"/>
  <c r="E8" i="24"/>
  <c r="G8" i="24" s="1"/>
  <c r="N7" i="24"/>
  <c r="F7" i="24"/>
  <c r="H7" i="24" s="1"/>
  <c r="E7" i="24"/>
  <c r="G7" i="24" s="1"/>
  <c r="N6" i="24"/>
  <c r="F6" i="24"/>
  <c r="H6" i="24" s="1"/>
  <c r="E6" i="24"/>
  <c r="G6" i="24" s="1"/>
  <c r="N5" i="24"/>
  <c r="F5" i="24"/>
  <c r="H5" i="24" s="1"/>
  <c r="E5" i="24"/>
  <c r="G5" i="24" s="1"/>
  <c r="F4" i="24"/>
  <c r="H4" i="24" s="1"/>
  <c r="E4" i="24"/>
  <c r="G4" i="24" s="1"/>
  <c r="W3" i="24"/>
  <c r="V3" i="24"/>
  <c r="F3" i="24"/>
  <c r="H3" i="24" s="1"/>
  <c r="E3" i="24"/>
  <c r="G3" i="24" s="1"/>
  <c r="F2" i="24"/>
  <c r="H2" i="24" s="1"/>
  <c r="E2" i="24"/>
  <c r="G2" i="24" s="1"/>
  <c r="D5" i="4" l="1"/>
  <c r="H5" i="4" s="1"/>
  <c r="G5" i="4"/>
  <c r="I29" i="24"/>
  <c r="I19" i="24"/>
  <c r="I21" i="24"/>
  <c r="I30" i="24"/>
  <c r="I10" i="24"/>
  <c r="I17" i="24"/>
  <c r="I12" i="24"/>
  <c r="I13" i="24"/>
  <c r="I15" i="24"/>
  <c r="I5" i="24"/>
  <c r="I4" i="24"/>
  <c r="I2" i="24"/>
  <c r="J2" i="24" s="1"/>
  <c r="I9" i="24"/>
  <c r="I3" i="24"/>
  <c r="I14" i="24"/>
  <c r="I6" i="24"/>
  <c r="I7" i="24"/>
  <c r="I8" i="24"/>
  <c r="I16" i="24"/>
  <c r="I11" i="24"/>
  <c r="I18" i="24"/>
  <c r="J3" i="24" l="1"/>
  <c r="J4" i="24" s="1"/>
  <c r="J5" i="24" s="1"/>
  <c r="J6" i="24" s="1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C84" i="23" l="1"/>
  <c r="C7" i="23"/>
  <c r="C8" i="23" s="1"/>
  <c r="C6" i="23"/>
  <c r="C5" i="23"/>
  <c r="C14" i="23" s="1"/>
  <c r="C10" i="23" l="1"/>
  <c r="C11" i="23" s="1"/>
  <c r="C12" i="23" s="1"/>
  <c r="C13" i="23" s="1"/>
  <c r="C16" i="23" s="1"/>
  <c r="C19" i="23" l="1"/>
  <c r="P21" i="4" l="1"/>
  <c r="Q21" i="4" s="1"/>
  <c r="J21" i="4"/>
  <c r="I21" i="4"/>
  <c r="E21" i="4"/>
  <c r="P19" i="4"/>
  <c r="Q19" i="4" s="1"/>
  <c r="J19" i="4"/>
  <c r="I19" i="4"/>
  <c r="E19" i="4"/>
  <c r="P18" i="4"/>
  <c r="Q18" i="4" s="1"/>
  <c r="J18" i="4"/>
  <c r="I18" i="4"/>
  <c r="E18" i="4"/>
  <c r="E17" i="4"/>
  <c r="B17" i="4" l="1"/>
  <c r="F17" i="4" s="1"/>
  <c r="B19" i="4"/>
  <c r="B18" i="4"/>
  <c r="B21" i="4"/>
  <c r="C21" i="4" l="1"/>
  <c r="G21" i="4" s="1"/>
  <c r="F21" i="4"/>
  <c r="C19" i="4"/>
  <c r="G19" i="4" s="1"/>
  <c r="F19" i="4"/>
  <c r="C18" i="4"/>
  <c r="G18" i="4" s="1"/>
  <c r="F18" i="4"/>
  <c r="C17" i="4"/>
  <c r="G17" i="4" s="1"/>
  <c r="D21" i="4"/>
  <c r="H21" i="4" s="1"/>
  <c r="D18" i="4"/>
  <c r="H18" i="4" s="1"/>
  <c r="D19" i="4"/>
  <c r="H19" i="4" s="1"/>
  <c r="D17" i="4"/>
  <c r="H17" i="4" s="1"/>
</calcChain>
</file>

<file path=xl/sharedStrings.xml><?xml version="1.0" encoding="utf-8"?>
<sst xmlns="http://schemas.openxmlformats.org/spreadsheetml/2006/main" count="149" uniqueCount="104">
  <si>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</si>
  <si>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</si>
  <si>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</si>
  <si>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</si>
  <si>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</si>
  <si>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</si>
  <si>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</si>
  <si>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</si>
  <si>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</si>
  <si>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</si>
  <si>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</si>
  <si>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</si>
  <si>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</si>
  <si>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</si>
  <si>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</si>
  <si>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</si>
  <si>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</si>
  <si>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</si>
  <si>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</si>
  <si>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</si>
  <si>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</si>
  <si>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</si>
  <si>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</si>
  <si>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</si>
  <si>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</si>
  <si>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</si>
  <si>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</si>
  <si>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</si>
  <si>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</si>
  <si>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</si>
  <si>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</si>
  <si>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</si>
  <si>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</si>
  <si>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</si>
  <si>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</si>
  <si>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</si>
  <si>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</si>
  <si>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</si>
  <si>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</si>
  <si>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</si>
  <si>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</si>
  <si>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</si>
  <si>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</si>
  <si>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</si>
  <si>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</si>
  <si>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</si>
  <si>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</si>
  <si>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</si>
  <si>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</si>
  <si>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</si>
  <si>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</si>
  <si>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</si>
  <si>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</si>
  <si>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</si>
  <si>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</si>
  <si>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</si>
  <si>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</si>
  <si>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</si>
  <si>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</si>
  <si>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</si>
  <si>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</si>
  <si>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Guideline Rate (New Property)</t>
  </si>
  <si>
    <t>Sq. Mtr.</t>
  </si>
  <si>
    <t>Sq. Ft.</t>
  </si>
  <si>
    <t>Guideline Rate (After Depreciation)</t>
  </si>
  <si>
    <t>Building Cost of Construction</t>
  </si>
  <si>
    <t>Land Rate after deduction of BCC</t>
  </si>
  <si>
    <t>Depreciation:
80% of Building Cost of Construction (for Building between 10 to 20 years)</t>
  </si>
  <si>
    <t>Year</t>
  </si>
  <si>
    <t>Year of Construction</t>
  </si>
  <si>
    <t>Age of the Building</t>
  </si>
  <si>
    <t>MCA</t>
  </si>
  <si>
    <t>ABUA</t>
  </si>
  <si>
    <t>Rate</t>
  </si>
  <si>
    <t>FMV</t>
  </si>
  <si>
    <t xml:space="preserve">Rate on </t>
  </si>
  <si>
    <t>Commercial (5% Add for floorise)</t>
  </si>
  <si>
    <t>Guideline Rate (New Property) (A)</t>
  </si>
  <si>
    <t>(-) Land Cost (B)</t>
  </si>
  <si>
    <t>(C)</t>
  </si>
  <si>
    <t>Depreciation:
11% (for Building between 10 to 20 years) (D)</t>
  </si>
  <si>
    <t>Guideline Rate (After Depreciation) [B + (C X D)]</t>
  </si>
  <si>
    <t>Increased 10% for Floorise</t>
  </si>
  <si>
    <t>ACA</t>
  </si>
  <si>
    <t>BALC</t>
  </si>
  <si>
    <t>CUPBOARD</t>
  </si>
  <si>
    <t>TACA</t>
  </si>
  <si>
    <t>IGR-13.12.23</t>
  </si>
  <si>
    <t>IGR-23.10.23</t>
  </si>
  <si>
    <t>IGR-16.03.23</t>
  </si>
  <si>
    <t xml:space="preserve">Draft Agreement </t>
  </si>
  <si>
    <t>TMCA</t>
  </si>
  <si>
    <t>Living Room</t>
  </si>
  <si>
    <t>Study Room</t>
  </si>
  <si>
    <t>Kitchen</t>
  </si>
  <si>
    <t>WC</t>
  </si>
  <si>
    <t>Bath</t>
  </si>
  <si>
    <t>Cupboard</t>
  </si>
  <si>
    <t>Pass</t>
  </si>
  <si>
    <t>Balcony</t>
  </si>
  <si>
    <t>EP</t>
  </si>
  <si>
    <t>IGR-23.04.24</t>
  </si>
  <si>
    <t>PLAN CA</t>
  </si>
  <si>
    <t>higher weightage remarks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</si>
</sst>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 * #,##0.00_ ;_ * \-#,##0.00_ ;_ * &quot;-&quot;??_ ;_ @_ "/>
    <numFmt numFmtId="164" formatCode="_(* #,##0.00_);_(* \(#,##0.00\);_(* &quot;-&quot;??_);_(@_)"/>
    <numFmt numFmtId="168" formatCode="_ * #,##0_ ;_ * \-#,##0_ ;_ * &quot;-&quot;??_ ;_ @_ "/>
  </numFmts>
  <fonts count="1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83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43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3" xfId="0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0" fontId="0" fillId="0" borderId="5" xfId="0" applyBorder="1"/>
    <xf numFmtId="43" fontId="6" fillId="0" borderId="0" xfId="1" applyFont="1" applyBorder="1"/>
    <xf numFmtId="43" fontId="7" fillId="0" borderId="0" xfId="1" applyFont="1" applyBorder="1"/>
    <xf numFmtId="43" fontId="7" fillId="2" borderId="0" xfId="1" applyFont="1" applyFill="1" applyBorder="1"/>
    <xf numFmtId="0" fontId="0" fillId="0" borderId="4" xfId="0" applyBorder="1" applyAlignment="1">
      <alignment wrapText="1"/>
    </xf>
    <xf numFmtId="43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43" fontId="6" fillId="2" borderId="0" xfId="1" applyFont="1" applyFill="1" applyBorder="1"/>
    <xf numFmtId="0" fontId="7" fillId="2" borderId="0" xfId="0" applyFont="1" applyFill="1"/>
    <xf numFmtId="43" fontId="7" fillId="0" borderId="0" xfId="0" applyNumberFormat="1" applyFont="1"/>
    <xf numFmtId="43" fontId="0" fillId="0" borderId="5" xfId="0" applyNumberFormat="1" applyBorder="1"/>
    <xf numFmtId="43" fontId="5" fillId="0" borderId="0" xfId="0" applyNumberFormat="1" applyFont="1"/>
    <xf numFmtId="0" fontId="0" fillId="0" borderId="6" xfId="0" applyBorder="1"/>
    <xf numFmtId="0" fontId="0" fillId="0" borderId="7" xfId="0" applyBorder="1"/>
    <xf numFmtId="0" fontId="0" fillId="0" borderId="8" xfId="0" applyBorder="1"/>
    <xf numFmtId="43" fontId="5" fillId="0" borderId="8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9" xfId="0" applyBorder="1"/>
    <xf numFmtId="2" fontId="0" fillId="0" borderId="9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9" xfId="0" applyFont="1" applyBorder="1"/>
    <xf numFmtId="0" fontId="11" fillId="0" borderId="0" xfId="0" applyFont="1"/>
    <xf numFmtId="0" fontId="3" fillId="0" borderId="9" xfId="0" applyFont="1" applyBorder="1"/>
    <xf numFmtId="2" fontId="2" fillId="0" borderId="9" xfId="0" applyNumberFormat="1" applyFont="1" applyBorder="1"/>
    <xf numFmtId="4" fontId="0" fillId="0" borderId="9" xfId="0" applyNumberFormat="1" applyBorder="1"/>
    <xf numFmtId="43" fontId="0" fillId="0" borderId="9" xfId="1" applyFont="1" applyBorder="1"/>
    <xf numFmtId="164" fontId="0" fillId="0" borderId="9" xfId="0" applyNumberFormat="1" applyBorder="1"/>
    <xf numFmtId="164" fontId="0" fillId="0" borderId="0" xfId="0" applyNumberFormat="1"/>
    <xf numFmtId="0" fontId="2" fillId="0" borderId="9" xfId="0" applyFont="1" applyBorder="1" applyAlignment="1">
      <alignment horizontal="center" vertical="center"/>
    </xf>
    <xf numFmtId="9" fontId="0" fillId="0" borderId="9" xfId="0" applyNumberFormat="1" applyBorder="1"/>
    <xf numFmtId="43" fontId="0" fillId="2" borderId="9" xfId="1" applyFont="1" applyFill="1" applyBorder="1"/>
    <xf numFmtId="0" fontId="0" fillId="2" borderId="9" xfId="0" applyFill="1" applyBorder="1"/>
    <xf numFmtId="43" fontId="0" fillId="2" borderId="9" xfId="0" applyNumberFormat="1" applyFill="1" applyBorder="1"/>
    <xf numFmtId="0" fontId="0" fillId="0" borderId="9" xfId="0" quotePrefix="1" applyBorder="1"/>
    <xf numFmtId="16" fontId="0" fillId="0" borderId="9" xfId="0" quotePrefix="1" applyNumberFormat="1" applyBorder="1"/>
    <xf numFmtId="0" fontId="0" fillId="0" borderId="9" xfId="0" applyBorder="1" applyAlignment="1">
      <alignment wrapText="1"/>
    </xf>
    <xf numFmtId="17" fontId="0" fillId="0" borderId="9" xfId="0" quotePrefix="1" applyNumberFormat="1" applyBorder="1"/>
    <xf numFmtId="43" fontId="0" fillId="0" borderId="0" xfId="1" applyFont="1" applyBorder="1"/>
    <xf numFmtId="43" fontId="0" fillId="0" borderId="0" xfId="0" applyNumberFormat="1"/>
    <xf numFmtId="0" fontId="2" fillId="0" borderId="9" xfId="1" applyNumberFormat="1" applyFont="1" applyBorder="1"/>
    <xf numFmtId="43" fontId="0" fillId="2" borderId="0" xfId="1" applyFont="1" applyFill="1"/>
    <xf numFmtId="43" fontId="2" fillId="0" borderId="9" xfId="1" applyFont="1" applyBorder="1"/>
    <xf numFmtId="0" fontId="2" fillId="2" borderId="4" xfId="0" applyFont="1" applyFill="1" applyBorder="1"/>
    <xf numFmtId="43" fontId="4" fillId="5" borderId="9" xfId="1" applyFont="1" applyFill="1" applyBorder="1" applyAlignment="1"/>
    <xf numFmtId="43" fontId="4" fillId="5" borderId="9" xfId="1" applyFont="1" applyFill="1" applyBorder="1"/>
    <xf numFmtId="43" fontId="0" fillId="5" borderId="9" xfId="1" applyFont="1" applyFill="1" applyBorder="1"/>
    <xf numFmtId="0" fontId="0" fillId="5" borderId="9" xfId="0" applyFill="1" applyBorder="1"/>
    <xf numFmtId="0" fontId="1" fillId="2" borderId="0" xfId="0" applyFont="1" applyFill="1"/>
    <xf numFmtId="4" fontId="0" fillId="2" borderId="0" xfId="0" applyNumberFormat="1" applyFill="1"/>
    <xf numFmtId="43" fontId="2" fillId="0" borderId="0" xfId="1" applyFont="1"/>
    <xf numFmtId="0" fontId="10" fillId="0" borderId="9" xfId="0" applyFont="1" applyBorder="1" applyAlignment="1">
      <alignment horizontal="center"/>
    </xf>
    <xf numFmtId="168" fontId="0" fillId="0" borderId="0" xfId="1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161926</xdr:rowOff>
    </xdr:from>
    <xdr:to>
      <xdr:col>9</xdr:col>
      <xdr:colOff>209550</xdr:colOff>
      <xdr:row>16</xdr:row>
      <xdr:rowOff>171450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DAEF195-D8B3-41E5-B003-8856B6BF3C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409576"/>
          <a:ext cx="5076825" cy="31527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29</xdr:col>
      <xdr:colOff>607314</xdr:colOff>
      <xdr:row>55</xdr:row>
      <xdr:rowOff>74914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0F718B5-19E9-466A-BAB5-D2B7416E14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285714" cy="1028571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29</xdr:col>
      <xdr:colOff>607314</xdr:colOff>
      <xdr:row>53</xdr:row>
      <xdr:rowOff>189214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FC45C42-6DB5-45B5-A8E2-4D2B81CBD8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285714" cy="1028571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29</xdr:col>
      <xdr:colOff>607314</xdr:colOff>
      <xdr:row>53</xdr:row>
      <xdr:rowOff>189214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8FEFCA4-CC64-4485-9302-7E13DC4CF8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285714" cy="1028571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515613</xdr:colOff>
      <xdr:row>48</xdr:row>
      <xdr:rowOff>39335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5FD4551-3C49-4359-9610-4D52452BE5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050013" cy="884996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496560</xdr:colOff>
      <xdr:row>46</xdr:row>
      <xdr:rowOff>67907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2A807BE-437A-4ECE-AD14-5D5B93C644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030960" cy="883090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10718</xdr:colOff>
      <xdr:row>44</xdr:row>
      <xdr:rowOff>58328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48EB7D4-25EB-45D9-8BE4-DB010FC507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545118" cy="8440328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29</xdr:col>
      <xdr:colOff>607314</xdr:colOff>
      <xdr:row>53</xdr:row>
      <xdr:rowOff>189214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F8188C5-DEF4-41D0-8EC3-9BA95C0697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285714" cy="102857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L21"/>
  <sheetViews>
    <sheetView workbookViewId="0">
      <selection activeCell="P28" sqref="P28"/>
    </sheetView>
  </sheetViews>
  <sheetFormatPr defaultRowHeight="15" x14ac:dyDescent="0.25"/>
  <cols>
    <col min="1" max="1" width="10.5703125" customWidth="1"/>
    <col min="2" max="2" width="42.42578125" bestFit="1" customWidth="1"/>
    <col min="3" max="3" width="12.28515625" bestFit="1" customWidth="1"/>
    <col min="4" max="4" width="7.85546875" bestFit="1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3" spans="2:12" x14ac:dyDescent="0.25">
      <c r="B3" s="45" t="s">
        <v>76</v>
      </c>
      <c r="C3" s="56">
        <f>374860*0.85</f>
        <v>318631</v>
      </c>
      <c r="D3" s="45"/>
      <c r="E3" s="45"/>
      <c r="F3" s="45"/>
      <c r="H3" s="59" t="s">
        <v>37</v>
      </c>
      <c r="I3" s="59"/>
      <c r="J3" s="59" t="s">
        <v>38</v>
      </c>
      <c r="K3" s="59" t="s">
        <v>39</v>
      </c>
      <c r="L3" s="59" t="s">
        <v>40</v>
      </c>
    </row>
    <row r="4" spans="2:12" x14ac:dyDescent="0.25">
      <c r="B4" s="45" t="s">
        <v>82</v>
      </c>
      <c r="C4" s="56">
        <f>C3*10%</f>
        <v>31863.100000000002</v>
      </c>
      <c r="D4" s="45"/>
      <c r="E4" s="45"/>
      <c r="F4" s="45"/>
      <c r="H4" s="60" t="s">
        <v>41</v>
      </c>
      <c r="I4" s="45" t="s">
        <v>42</v>
      </c>
      <c r="J4" s="45" t="s">
        <v>43</v>
      </c>
      <c r="K4" s="45">
        <v>2554.8123374210331</v>
      </c>
      <c r="L4" s="45">
        <v>2248.2348569305091</v>
      </c>
    </row>
    <row r="5" spans="2:12" x14ac:dyDescent="0.25">
      <c r="B5" s="45" t="s">
        <v>77</v>
      </c>
      <c r="C5" s="61">
        <f>C3+C4</f>
        <v>350494.1</v>
      </c>
      <c r="D5" s="62" t="s">
        <v>62</v>
      </c>
      <c r="E5" s="63">
        <f>C5/10.764</f>
        <v>32561.696395392046</v>
      </c>
      <c r="F5" s="62" t="s">
        <v>63</v>
      </c>
      <c r="H5" s="64" t="s">
        <v>44</v>
      </c>
      <c r="I5" s="60">
        <v>0.95</v>
      </c>
      <c r="J5" s="45"/>
      <c r="K5" s="45" t="s">
        <v>45</v>
      </c>
      <c r="L5" s="45" t="s">
        <v>42</v>
      </c>
    </row>
    <row r="6" spans="2:12" x14ac:dyDescent="0.25">
      <c r="B6" s="45" t="s">
        <v>78</v>
      </c>
      <c r="C6" s="56">
        <v>29400</v>
      </c>
      <c r="D6" s="45"/>
      <c r="E6" s="45"/>
      <c r="F6" s="45"/>
      <c r="H6" s="65" t="s">
        <v>46</v>
      </c>
      <c r="I6" s="60">
        <v>0.9</v>
      </c>
      <c r="J6" s="45" t="s">
        <v>47</v>
      </c>
      <c r="K6" s="45" t="s">
        <v>48</v>
      </c>
      <c r="L6" s="45" t="s">
        <v>49</v>
      </c>
    </row>
    <row r="7" spans="2:12" x14ac:dyDescent="0.25">
      <c r="B7" s="45" t="s">
        <v>79</v>
      </c>
      <c r="C7" s="56">
        <f>C5-C6</f>
        <v>321094.09999999998</v>
      </c>
      <c r="D7" s="45"/>
      <c r="E7" s="45"/>
      <c r="F7" s="45"/>
      <c r="H7" s="64" t="s">
        <v>50</v>
      </c>
      <c r="I7" s="60">
        <v>0.8</v>
      </c>
      <c r="J7" s="45"/>
      <c r="K7" s="64" t="s">
        <v>46</v>
      </c>
      <c r="L7" s="60">
        <v>0.05</v>
      </c>
    </row>
    <row r="8" spans="2:12" ht="30" x14ac:dyDescent="0.25">
      <c r="B8" s="66" t="s">
        <v>80</v>
      </c>
      <c r="C8" s="56">
        <f>C7*D13%</f>
        <v>321094.09999999998</v>
      </c>
      <c r="D8" s="45"/>
      <c r="E8" s="45"/>
      <c r="F8" s="45"/>
      <c r="H8" s="64" t="s">
        <v>51</v>
      </c>
      <c r="I8" s="60">
        <v>0.7</v>
      </c>
      <c r="J8" s="45"/>
      <c r="K8" s="67" t="s">
        <v>52</v>
      </c>
      <c r="L8" s="60">
        <v>0.1</v>
      </c>
    </row>
    <row r="9" spans="2:12" x14ac:dyDescent="0.25">
      <c r="B9" s="45" t="s">
        <v>81</v>
      </c>
      <c r="C9" s="61">
        <f>C6+C8</f>
        <v>350494.1</v>
      </c>
      <c r="D9" s="62" t="s">
        <v>62</v>
      </c>
      <c r="E9" s="63">
        <f>C9/10.764</f>
        <v>32561.696395392046</v>
      </c>
      <c r="F9" s="62" t="s">
        <v>63</v>
      </c>
      <c r="H9" s="64" t="s">
        <v>53</v>
      </c>
      <c r="I9" s="60">
        <v>0.6</v>
      </c>
      <c r="J9" s="45"/>
      <c r="K9" s="45" t="s">
        <v>54</v>
      </c>
      <c r="L9" s="60">
        <v>0.15</v>
      </c>
    </row>
    <row r="10" spans="2:12" x14ac:dyDescent="0.25">
      <c r="C10" s="68"/>
      <c r="H10" s="45" t="s">
        <v>55</v>
      </c>
      <c r="I10" s="60">
        <v>0.5</v>
      </c>
      <c r="J10" s="45"/>
      <c r="K10" s="45" t="s">
        <v>56</v>
      </c>
      <c r="L10" s="60">
        <v>0.2</v>
      </c>
    </row>
    <row r="11" spans="2:12" x14ac:dyDescent="0.25">
      <c r="B11" s="51" t="s">
        <v>68</v>
      </c>
      <c r="C11" s="70">
        <f>Calculation!D7</f>
        <v>2024</v>
      </c>
      <c r="H11" s="45" t="s">
        <v>57</v>
      </c>
      <c r="I11" s="60">
        <v>0.4</v>
      </c>
      <c r="J11" s="45"/>
      <c r="K11" s="45"/>
      <c r="L11" s="45"/>
    </row>
    <row r="12" spans="2:12" x14ac:dyDescent="0.25">
      <c r="B12" s="51" t="s">
        <v>69</v>
      </c>
      <c r="C12" s="70">
        <f>Calculation!D8</f>
        <v>2024</v>
      </c>
      <c r="D12" s="69">
        <v>100</v>
      </c>
      <c r="H12" s="45" t="s">
        <v>58</v>
      </c>
      <c r="I12" s="60">
        <v>0.3</v>
      </c>
      <c r="J12" s="45"/>
      <c r="K12" s="45"/>
      <c r="L12" s="45"/>
    </row>
    <row r="13" spans="2:12" x14ac:dyDescent="0.25">
      <c r="B13" s="51" t="s">
        <v>70</v>
      </c>
      <c r="C13" s="70">
        <f>C11-C12</f>
        <v>0</v>
      </c>
      <c r="D13" s="69">
        <f>D12-C13</f>
        <v>100</v>
      </c>
    </row>
    <row r="15" spans="2:12" x14ac:dyDescent="0.25">
      <c r="B15" s="45" t="s">
        <v>59</v>
      </c>
      <c r="C15" s="56">
        <v>93700</v>
      </c>
      <c r="D15" s="45"/>
      <c r="E15" s="45"/>
      <c r="F15" s="45"/>
    </row>
    <row r="16" spans="2:12" x14ac:dyDescent="0.25">
      <c r="B16" s="45" t="s">
        <v>60</v>
      </c>
      <c r="C16" s="56">
        <f>C15*5%</f>
        <v>4685</v>
      </c>
      <c r="D16" s="45"/>
      <c r="E16" s="45"/>
      <c r="F16" s="45"/>
    </row>
    <row r="17" spans="2:6" x14ac:dyDescent="0.25">
      <c r="B17" s="45" t="s">
        <v>61</v>
      </c>
      <c r="C17" s="61">
        <f>C15+C16</f>
        <v>98385</v>
      </c>
      <c r="D17" s="62" t="s">
        <v>62</v>
      </c>
      <c r="E17" s="63">
        <f>C17/10.764</f>
        <v>9140.1895206243044</v>
      </c>
      <c r="F17" s="62" t="s">
        <v>63</v>
      </c>
    </row>
    <row r="18" spans="2:6" x14ac:dyDescent="0.25">
      <c r="B18" s="45" t="s">
        <v>65</v>
      </c>
      <c r="C18" s="56">
        <v>26620</v>
      </c>
      <c r="D18" s="45"/>
      <c r="E18" s="45"/>
      <c r="F18" s="45"/>
    </row>
    <row r="19" spans="2:6" x14ac:dyDescent="0.25">
      <c r="B19" s="45" t="s">
        <v>66</v>
      </c>
      <c r="C19" s="56">
        <f>C17-C18</f>
        <v>71765</v>
      </c>
      <c r="D19" s="45"/>
      <c r="E19" s="45"/>
      <c r="F19" s="45"/>
    </row>
    <row r="20" spans="2:6" ht="45" x14ac:dyDescent="0.25">
      <c r="B20" s="66" t="s">
        <v>67</v>
      </c>
      <c r="C20" s="56">
        <f>C18*80%</f>
        <v>21296</v>
      </c>
      <c r="D20" s="45"/>
      <c r="E20" s="45"/>
      <c r="F20" s="45"/>
    </row>
    <row r="21" spans="2:6" x14ac:dyDescent="0.25">
      <c r="B21" s="45" t="s">
        <v>64</v>
      </c>
      <c r="C21" s="61">
        <f>C19+C20</f>
        <v>93061</v>
      </c>
      <c r="D21" s="62" t="s">
        <v>62</v>
      </c>
      <c r="E21" s="63">
        <f>C21/10.764</f>
        <v>8645.5778520995918</v>
      </c>
      <c r="F21" s="62" t="s">
        <v>63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5"/>
  <sheetViews>
    <sheetView workbookViewId="0">
      <selection activeCell="K13" sqref="K13"/>
    </sheetView>
  </sheetViews>
  <sheetFormatPr defaultRowHeight="15" x14ac:dyDescent="0.2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 x14ac:dyDescent="0.3">
      <c r="A1" s="42" t="s">
        <v>29</v>
      </c>
      <c r="B1" s="42" t="s">
        <v>30</v>
      </c>
      <c r="C1" s="42" t="s">
        <v>31</v>
      </c>
      <c r="D1" s="42" t="s">
        <v>30</v>
      </c>
      <c r="E1" s="43" t="s">
        <v>32</v>
      </c>
      <c r="F1" s="43" t="s">
        <v>33</v>
      </c>
      <c r="G1" s="43" t="s">
        <v>34</v>
      </c>
      <c r="H1" s="43" t="s">
        <v>34</v>
      </c>
      <c r="I1" s="44" t="s">
        <v>35</v>
      </c>
      <c r="J1" s="44" t="s">
        <v>36</v>
      </c>
      <c r="K1" s="81"/>
      <c r="L1" s="81"/>
      <c r="M1" s="81"/>
      <c r="N1" s="81"/>
      <c r="O1" s="81"/>
      <c r="P1" s="81"/>
      <c r="Q1" s="81"/>
      <c r="R1" s="81"/>
    </row>
    <row r="2" spans="1:23" ht="16.5" x14ac:dyDescent="0.3">
      <c r="A2" s="42">
        <v>0</v>
      </c>
      <c r="B2" s="42">
        <v>0</v>
      </c>
      <c r="C2" s="42">
        <v>0</v>
      </c>
      <c r="D2" s="42">
        <v>0</v>
      </c>
      <c r="E2" s="43">
        <f t="shared" ref="E2:I23" si="0">B2/12</f>
        <v>0</v>
      </c>
      <c r="F2" s="43">
        <f t="shared" ref="F2:F30" si="1">D2/12</f>
        <v>0</v>
      </c>
      <c r="G2" s="43">
        <f t="shared" ref="G2:G30" si="2">A2+E2</f>
        <v>0</v>
      </c>
      <c r="H2" s="43">
        <f t="shared" ref="H2:H30" si="3">C2+F2</f>
        <v>0</v>
      </c>
      <c r="I2" s="44">
        <f t="shared" ref="I2:I22" si="4">G2*H2</f>
        <v>0</v>
      </c>
      <c r="J2" s="44">
        <f>I2</f>
        <v>0</v>
      </c>
      <c r="K2" s="45"/>
      <c r="L2" s="45"/>
      <c r="M2" s="45"/>
      <c r="N2" s="46"/>
      <c r="O2" s="45"/>
      <c r="P2" s="45"/>
      <c r="Q2" s="45"/>
      <c r="R2" s="45"/>
      <c r="S2" t="s">
        <v>37</v>
      </c>
      <c r="U2" t="s">
        <v>38</v>
      </c>
      <c r="V2" t="s">
        <v>39</v>
      </c>
      <c r="W2" t="s">
        <v>40</v>
      </c>
    </row>
    <row r="3" spans="1:23" ht="16.5" x14ac:dyDescent="0.3">
      <c r="A3" s="42">
        <v>0</v>
      </c>
      <c r="B3" s="42">
        <v>0</v>
      </c>
      <c r="C3" s="42">
        <v>0</v>
      </c>
      <c r="D3" s="42">
        <v>0</v>
      </c>
      <c r="E3" s="43">
        <f t="shared" si="0"/>
        <v>0</v>
      </c>
      <c r="F3" s="43">
        <f t="shared" si="1"/>
        <v>0</v>
      </c>
      <c r="G3" s="43">
        <f t="shared" si="2"/>
        <v>0</v>
      </c>
      <c r="H3" s="43">
        <f t="shared" si="3"/>
        <v>0</v>
      </c>
      <c r="I3" s="44">
        <f t="shared" si="4"/>
        <v>0</v>
      </c>
      <c r="J3" s="44">
        <f>J2+I3</f>
        <v>0</v>
      </c>
      <c r="K3" s="45"/>
      <c r="L3" s="45"/>
      <c r="M3" s="45"/>
      <c r="N3" s="46"/>
      <c r="O3" s="45"/>
      <c r="P3" s="45"/>
      <c r="Q3" s="45"/>
      <c r="R3" s="45"/>
      <c r="S3" s="40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 x14ac:dyDescent="0.3">
      <c r="A4" s="42">
        <v>0</v>
      </c>
      <c r="B4" s="42">
        <v>0</v>
      </c>
      <c r="C4" s="42">
        <v>0</v>
      </c>
      <c r="D4" s="42">
        <v>0</v>
      </c>
      <c r="E4" s="43">
        <f t="shared" si="0"/>
        <v>0</v>
      </c>
      <c r="F4" s="43">
        <f t="shared" si="1"/>
        <v>0</v>
      </c>
      <c r="G4" s="43">
        <f t="shared" si="2"/>
        <v>0</v>
      </c>
      <c r="H4" s="43">
        <f t="shared" si="3"/>
        <v>0</v>
      </c>
      <c r="I4" s="44">
        <f t="shared" si="4"/>
        <v>0</v>
      </c>
      <c r="J4" s="44">
        <f t="shared" ref="J4:J30" si="5">J3+I4</f>
        <v>0</v>
      </c>
      <c r="K4" s="45"/>
      <c r="L4" s="45"/>
      <c r="M4" s="45"/>
      <c r="N4" s="45"/>
      <c r="O4" s="45"/>
      <c r="P4" s="45"/>
      <c r="Q4" s="45"/>
      <c r="R4" s="45"/>
      <c r="S4" s="47" t="s">
        <v>44</v>
      </c>
      <c r="T4" s="40">
        <v>0.95</v>
      </c>
      <c r="V4" t="s">
        <v>45</v>
      </c>
      <c r="W4" t="s">
        <v>42</v>
      </c>
    </row>
    <row r="5" spans="1:23" ht="16.5" x14ac:dyDescent="0.3">
      <c r="A5" s="42">
        <v>0</v>
      </c>
      <c r="B5" s="42">
        <v>0</v>
      </c>
      <c r="C5" s="42">
        <v>0</v>
      </c>
      <c r="D5" s="42">
        <v>0</v>
      </c>
      <c r="E5" s="43">
        <f t="shared" si="0"/>
        <v>0</v>
      </c>
      <c r="F5" s="43">
        <f t="shared" si="1"/>
        <v>0</v>
      </c>
      <c r="G5" s="43">
        <f t="shared" si="2"/>
        <v>0</v>
      </c>
      <c r="H5" s="43">
        <f t="shared" si="3"/>
        <v>0</v>
      </c>
      <c r="I5" s="44">
        <f t="shared" si="4"/>
        <v>0</v>
      </c>
      <c r="J5" s="44">
        <f t="shared" si="5"/>
        <v>0</v>
      </c>
      <c r="K5" s="77" t="s">
        <v>92</v>
      </c>
      <c r="L5" s="45">
        <v>2.74</v>
      </c>
      <c r="M5" s="45">
        <v>4.3499999999999996</v>
      </c>
      <c r="N5" s="45">
        <f t="shared" ref="N5:N15" si="6">L5*M5</f>
        <v>11.919</v>
      </c>
      <c r="O5" s="45">
        <f>N5*10.764</f>
        <v>128.29611599999998</v>
      </c>
      <c r="P5" s="45"/>
      <c r="Q5" s="45"/>
      <c r="R5" s="46"/>
      <c r="S5" s="48" t="s">
        <v>46</v>
      </c>
      <c r="T5" s="40">
        <v>0.9</v>
      </c>
      <c r="U5" t="s">
        <v>47</v>
      </c>
      <c r="V5" t="s">
        <v>48</v>
      </c>
      <c r="W5" t="s">
        <v>49</v>
      </c>
    </row>
    <row r="6" spans="1:23" ht="16.5" x14ac:dyDescent="0.3">
      <c r="A6" s="42">
        <v>0</v>
      </c>
      <c r="B6" s="42">
        <v>0</v>
      </c>
      <c r="C6" s="42">
        <v>0</v>
      </c>
      <c r="D6" s="42">
        <v>0</v>
      </c>
      <c r="E6" s="43">
        <f t="shared" si="0"/>
        <v>0</v>
      </c>
      <c r="F6" s="43">
        <f t="shared" si="1"/>
        <v>0</v>
      </c>
      <c r="G6" s="43">
        <f t="shared" si="2"/>
        <v>0</v>
      </c>
      <c r="H6" s="43">
        <f t="shared" si="3"/>
        <v>0</v>
      </c>
      <c r="I6" s="44">
        <f t="shared" si="4"/>
        <v>0</v>
      </c>
      <c r="J6" s="44">
        <f t="shared" si="5"/>
        <v>0</v>
      </c>
      <c r="K6" s="77" t="s">
        <v>93</v>
      </c>
      <c r="L6" s="45">
        <v>3</v>
      </c>
      <c r="M6" s="45">
        <v>2.2000000000000002</v>
      </c>
      <c r="N6" s="45">
        <f t="shared" si="6"/>
        <v>6.6000000000000005</v>
      </c>
      <c r="O6" s="45">
        <f t="shared" ref="O6:O15" si="7">N6*10.764</f>
        <v>71.042400000000001</v>
      </c>
      <c r="P6" s="45"/>
      <c r="Q6" s="45"/>
      <c r="R6" s="46"/>
      <c r="S6" s="47" t="s">
        <v>50</v>
      </c>
      <c r="T6" s="40">
        <v>0.8</v>
      </c>
      <c r="V6" s="47" t="s">
        <v>46</v>
      </c>
      <c r="W6" s="40">
        <v>0.05</v>
      </c>
    </row>
    <row r="7" spans="1:23" ht="16.5" x14ac:dyDescent="0.3">
      <c r="A7" s="42">
        <v>0</v>
      </c>
      <c r="B7" s="42">
        <v>0</v>
      </c>
      <c r="C7" s="42">
        <v>0</v>
      </c>
      <c r="D7" s="42">
        <v>0</v>
      </c>
      <c r="E7" s="43">
        <f t="shared" si="0"/>
        <v>0</v>
      </c>
      <c r="F7" s="43">
        <f t="shared" si="1"/>
        <v>0</v>
      </c>
      <c r="G7" s="43">
        <f t="shared" si="2"/>
        <v>0</v>
      </c>
      <c r="H7" s="43">
        <f t="shared" si="3"/>
        <v>0</v>
      </c>
      <c r="I7" s="44">
        <f t="shared" si="4"/>
        <v>0</v>
      </c>
      <c r="J7" s="44">
        <f t="shared" si="5"/>
        <v>0</v>
      </c>
      <c r="K7" s="77" t="s">
        <v>94</v>
      </c>
      <c r="L7" s="45">
        <v>1.75</v>
      </c>
      <c r="M7" s="45">
        <v>2.4</v>
      </c>
      <c r="N7" s="45">
        <f t="shared" si="6"/>
        <v>4.2</v>
      </c>
      <c r="O7" s="45">
        <f t="shared" si="7"/>
        <v>45.208799999999997</v>
      </c>
      <c r="P7" s="45"/>
      <c r="Q7" s="45"/>
      <c r="R7" s="46"/>
      <c r="S7" s="47" t="s">
        <v>51</v>
      </c>
      <c r="T7" s="40">
        <v>0.7</v>
      </c>
      <c r="V7" s="49" t="s">
        <v>52</v>
      </c>
      <c r="W7" s="40">
        <v>0.1</v>
      </c>
    </row>
    <row r="8" spans="1:23" ht="16.5" x14ac:dyDescent="0.3">
      <c r="A8" s="42">
        <v>0</v>
      </c>
      <c r="B8" s="42">
        <v>0</v>
      </c>
      <c r="C8" s="42">
        <v>0</v>
      </c>
      <c r="D8" s="42">
        <v>0</v>
      </c>
      <c r="E8" s="43">
        <f t="shared" si="0"/>
        <v>0</v>
      </c>
      <c r="F8" s="43">
        <f t="shared" si="1"/>
        <v>0</v>
      </c>
      <c r="G8" s="43">
        <f t="shared" si="2"/>
        <v>0</v>
      </c>
      <c r="H8" s="43">
        <f t="shared" si="3"/>
        <v>0</v>
      </c>
      <c r="I8" s="44">
        <f t="shared" si="4"/>
        <v>0</v>
      </c>
      <c r="J8" s="44">
        <f t="shared" si="5"/>
        <v>0</v>
      </c>
      <c r="K8" s="77" t="s">
        <v>95</v>
      </c>
      <c r="L8" s="45">
        <v>1.9</v>
      </c>
      <c r="M8" s="45">
        <v>1.23</v>
      </c>
      <c r="N8" s="45">
        <f t="shared" si="6"/>
        <v>2.3369999999999997</v>
      </c>
      <c r="O8" s="45">
        <f t="shared" si="7"/>
        <v>25.155467999999995</v>
      </c>
      <c r="P8" s="45"/>
      <c r="Q8" s="45"/>
      <c r="R8" s="46"/>
      <c r="S8" s="47" t="s">
        <v>53</v>
      </c>
      <c r="T8" s="40">
        <v>0.6</v>
      </c>
      <c r="V8" t="s">
        <v>54</v>
      </c>
      <c r="W8" s="40">
        <v>0.15</v>
      </c>
    </row>
    <row r="9" spans="1:23" ht="16.5" x14ac:dyDescent="0.3">
      <c r="A9" s="42">
        <v>0</v>
      </c>
      <c r="B9" s="42">
        <v>0</v>
      </c>
      <c r="C9" s="42">
        <v>0</v>
      </c>
      <c r="D9" s="42">
        <v>0</v>
      </c>
      <c r="E9" s="43">
        <f t="shared" si="0"/>
        <v>0</v>
      </c>
      <c r="F9" s="43">
        <f t="shared" si="1"/>
        <v>0</v>
      </c>
      <c r="G9" s="43">
        <f t="shared" si="2"/>
        <v>0</v>
      </c>
      <c r="H9" s="43">
        <f t="shared" si="3"/>
        <v>0</v>
      </c>
      <c r="I9" s="44">
        <f t="shared" si="4"/>
        <v>0</v>
      </c>
      <c r="J9" s="44">
        <f t="shared" si="5"/>
        <v>0</v>
      </c>
      <c r="K9" s="77" t="s">
        <v>96</v>
      </c>
      <c r="L9" s="45">
        <v>1.2</v>
      </c>
      <c r="M9" s="45">
        <v>1.5</v>
      </c>
      <c r="N9" s="45">
        <f t="shared" si="6"/>
        <v>1.7999999999999998</v>
      </c>
      <c r="O9" s="45">
        <f t="shared" si="7"/>
        <v>19.375199999999996</v>
      </c>
      <c r="P9" s="45"/>
      <c r="Q9" s="45"/>
      <c r="R9" s="46"/>
      <c r="S9" t="s">
        <v>55</v>
      </c>
      <c r="T9" s="40">
        <v>0.5</v>
      </c>
      <c r="V9" t="s">
        <v>56</v>
      </c>
      <c r="W9" s="40">
        <v>0.2</v>
      </c>
    </row>
    <row r="10" spans="1:23" ht="16.5" x14ac:dyDescent="0.3">
      <c r="A10" s="42">
        <v>0</v>
      </c>
      <c r="B10" s="42">
        <v>0</v>
      </c>
      <c r="C10" s="42">
        <v>0</v>
      </c>
      <c r="D10" s="42">
        <v>0</v>
      </c>
      <c r="E10" s="43">
        <f t="shared" si="0"/>
        <v>0</v>
      </c>
      <c r="F10" s="43">
        <f t="shared" si="1"/>
        <v>0</v>
      </c>
      <c r="G10" s="43">
        <f t="shared" si="2"/>
        <v>0</v>
      </c>
      <c r="H10" s="43">
        <f t="shared" si="3"/>
        <v>0</v>
      </c>
      <c r="I10" s="44">
        <f t="shared" si="4"/>
        <v>0</v>
      </c>
      <c r="J10" s="44">
        <f t="shared" si="5"/>
        <v>0</v>
      </c>
      <c r="K10" s="77" t="s">
        <v>97</v>
      </c>
      <c r="L10" s="45">
        <v>0.45</v>
      </c>
      <c r="M10" s="45">
        <v>2.4</v>
      </c>
      <c r="N10" s="45">
        <f t="shared" si="6"/>
        <v>1.08</v>
      </c>
      <c r="O10" s="45">
        <f t="shared" si="7"/>
        <v>11.625120000000001</v>
      </c>
      <c r="P10" s="45"/>
      <c r="Q10" s="45"/>
      <c r="R10" s="46"/>
      <c r="S10" t="s">
        <v>57</v>
      </c>
      <c r="T10" s="40">
        <v>0.4</v>
      </c>
    </row>
    <row r="11" spans="1:23" ht="16.5" x14ac:dyDescent="0.3">
      <c r="A11" s="42">
        <v>0</v>
      </c>
      <c r="B11" s="42">
        <v>0</v>
      </c>
      <c r="C11" s="42">
        <v>0</v>
      </c>
      <c r="D11" s="42">
        <v>0</v>
      </c>
      <c r="E11" s="43">
        <f t="shared" si="0"/>
        <v>0</v>
      </c>
      <c r="F11" s="43">
        <f t="shared" si="1"/>
        <v>0</v>
      </c>
      <c r="G11" s="43">
        <f t="shared" si="2"/>
        <v>0</v>
      </c>
      <c r="H11" s="43">
        <f t="shared" si="3"/>
        <v>0</v>
      </c>
      <c r="I11" s="44">
        <f t="shared" si="4"/>
        <v>0</v>
      </c>
      <c r="J11" s="44">
        <f t="shared" si="5"/>
        <v>0</v>
      </c>
      <c r="K11" s="45" t="s">
        <v>98</v>
      </c>
      <c r="L11" s="45">
        <v>1.2</v>
      </c>
      <c r="M11" s="45">
        <v>1.23</v>
      </c>
      <c r="N11" s="45">
        <f t="shared" si="6"/>
        <v>1.476</v>
      </c>
      <c r="O11" s="45">
        <f t="shared" si="7"/>
        <v>15.887663999999999</v>
      </c>
      <c r="P11" s="45"/>
      <c r="Q11" s="45"/>
      <c r="R11" s="46"/>
      <c r="T11" s="40"/>
    </row>
    <row r="12" spans="1:23" ht="16.5" x14ac:dyDescent="0.3">
      <c r="A12" s="42">
        <v>0</v>
      </c>
      <c r="B12" s="42">
        <v>0</v>
      </c>
      <c r="C12" s="42">
        <v>0</v>
      </c>
      <c r="D12" s="42">
        <v>0</v>
      </c>
      <c r="E12" s="43">
        <f t="shared" si="0"/>
        <v>0</v>
      </c>
      <c r="F12" s="43">
        <f t="shared" si="1"/>
        <v>0</v>
      </c>
      <c r="G12" s="43">
        <f t="shared" si="2"/>
        <v>0</v>
      </c>
      <c r="H12" s="43">
        <f t="shared" si="3"/>
        <v>0</v>
      </c>
      <c r="I12" s="50">
        <f t="shared" si="4"/>
        <v>0</v>
      </c>
      <c r="J12" s="44">
        <f>J11+I12</f>
        <v>0</v>
      </c>
      <c r="K12" s="45" t="s">
        <v>99</v>
      </c>
      <c r="L12" s="45">
        <v>3</v>
      </c>
      <c r="M12" s="45">
        <v>1</v>
      </c>
      <c r="N12" s="45">
        <f t="shared" si="6"/>
        <v>3</v>
      </c>
      <c r="O12" s="45">
        <f t="shared" si="7"/>
        <v>32.292000000000002</v>
      </c>
      <c r="P12" s="45"/>
      <c r="Q12" s="45"/>
      <c r="R12" s="46"/>
      <c r="S12" t="s">
        <v>58</v>
      </c>
      <c r="T12" s="40">
        <v>0.3</v>
      </c>
    </row>
    <row r="13" spans="1:23" ht="16.5" x14ac:dyDescent="0.3">
      <c r="A13" s="42">
        <v>0</v>
      </c>
      <c r="B13" s="42">
        <v>0</v>
      </c>
      <c r="C13" s="42">
        <v>0</v>
      </c>
      <c r="D13" s="42">
        <v>0</v>
      </c>
      <c r="E13" s="43">
        <f t="shared" si="0"/>
        <v>0</v>
      </c>
      <c r="F13" s="43">
        <f t="shared" si="1"/>
        <v>0</v>
      </c>
      <c r="G13" s="43">
        <f t="shared" si="2"/>
        <v>0</v>
      </c>
      <c r="H13" s="43">
        <f t="shared" si="3"/>
        <v>0</v>
      </c>
      <c r="I13" s="44">
        <f t="shared" si="4"/>
        <v>0</v>
      </c>
      <c r="J13" s="44">
        <f t="shared" si="5"/>
        <v>0</v>
      </c>
      <c r="K13" s="45" t="s">
        <v>100</v>
      </c>
      <c r="L13" s="45">
        <v>0.3</v>
      </c>
      <c r="M13" s="45">
        <v>3</v>
      </c>
      <c r="N13" s="45">
        <f t="shared" si="6"/>
        <v>0.89999999999999991</v>
      </c>
      <c r="O13" s="45">
        <f t="shared" si="7"/>
        <v>9.687599999999998</v>
      </c>
      <c r="P13" s="45"/>
      <c r="Q13" s="45"/>
      <c r="R13" s="46"/>
    </row>
    <row r="14" spans="1:23" ht="16.5" x14ac:dyDescent="0.3">
      <c r="A14" s="42">
        <v>0</v>
      </c>
      <c r="B14" s="42">
        <v>0</v>
      </c>
      <c r="C14" s="42">
        <v>0</v>
      </c>
      <c r="D14" s="42">
        <v>0</v>
      </c>
      <c r="E14" s="43">
        <f t="shared" si="0"/>
        <v>0</v>
      </c>
      <c r="F14" s="43">
        <f t="shared" si="1"/>
        <v>0</v>
      </c>
      <c r="G14" s="43">
        <f t="shared" si="2"/>
        <v>0</v>
      </c>
      <c r="H14" s="43">
        <f t="shared" si="3"/>
        <v>0</v>
      </c>
      <c r="I14" s="44">
        <f t="shared" si="4"/>
        <v>0</v>
      </c>
      <c r="J14" s="44">
        <f t="shared" si="5"/>
        <v>0</v>
      </c>
      <c r="K14" s="45" t="s">
        <v>100</v>
      </c>
      <c r="L14" s="45">
        <v>0.75</v>
      </c>
      <c r="M14" s="45">
        <v>2.74</v>
      </c>
      <c r="N14" s="45">
        <f t="shared" si="6"/>
        <v>2.0550000000000002</v>
      </c>
      <c r="O14" s="45">
        <f t="shared" si="7"/>
        <v>22.12002</v>
      </c>
      <c r="P14" s="45"/>
      <c r="Q14" s="45"/>
      <c r="R14" s="46"/>
    </row>
    <row r="15" spans="1:23" ht="16.5" x14ac:dyDescent="0.3">
      <c r="A15" s="42">
        <v>0</v>
      </c>
      <c r="B15" s="42">
        <v>0</v>
      </c>
      <c r="C15" s="42">
        <v>0</v>
      </c>
      <c r="D15" s="42">
        <v>0</v>
      </c>
      <c r="E15" s="52">
        <f t="shared" si="0"/>
        <v>0</v>
      </c>
      <c r="F15" s="52">
        <f t="shared" si="1"/>
        <v>0</v>
      </c>
      <c r="G15" s="52">
        <f t="shared" si="2"/>
        <v>0</v>
      </c>
      <c r="H15" s="52">
        <f t="shared" si="3"/>
        <v>0</v>
      </c>
      <c r="I15" s="50">
        <f t="shared" si="4"/>
        <v>0</v>
      </c>
      <c r="J15" s="44">
        <f t="shared" si="5"/>
        <v>0</v>
      </c>
      <c r="K15" s="45" t="s">
        <v>100</v>
      </c>
      <c r="L15" s="45">
        <v>0.75</v>
      </c>
      <c r="M15" s="45">
        <v>2.4</v>
      </c>
      <c r="N15" s="45">
        <f t="shared" si="6"/>
        <v>1.7999999999999998</v>
      </c>
      <c r="O15" s="45">
        <f t="shared" si="7"/>
        <v>19.375199999999996</v>
      </c>
      <c r="P15" s="45"/>
      <c r="Q15" s="45"/>
      <c r="R15" s="46"/>
    </row>
    <row r="16" spans="1:23" ht="16.5" x14ac:dyDescent="0.3">
      <c r="A16" s="42">
        <v>0</v>
      </c>
      <c r="B16" s="42">
        <v>0</v>
      </c>
      <c r="C16" s="42">
        <v>0</v>
      </c>
      <c r="D16" s="42">
        <v>0</v>
      </c>
      <c r="E16" s="43">
        <f>B16/12</f>
        <v>0</v>
      </c>
      <c r="F16" s="43">
        <f>D16/12</f>
        <v>0</v>
      </c>
      <c r="G16" s="43">
        <f>A16+E16</f>
        <v>0</v>
      </c>
      <c r="H16" s="43">
        <f>C16+F16</f>
        <v>0</v>
      </c>
      <c r="I16" s="44">
        <f t="shared" si="4"/>
        <v>0</v>
      </c>
      <c r="J16" s="44">
        <f t="shared" si="5"/>
        <v>0</v>
      </c>
      <c r="K16" s="45"/>
      <c r="L16" s="45"/>
      <c r="M16" s="45"/>
      <c r="N16" s="45">
        <f>SUM(N5:N15)</f>
        <v>37.166999999999994</v>
      </c>
      <c r="O16" s="45">
        <f>N16*10.764</f>
        <v>400.06558799999993</v>
      </c>
      <c r="P16" s="45"/>
      <c r="Q16" s="45"/>
      <c r="R16" s="46"/>
    </row>
    <row r="17" spans="1:21" ht="16.5" x14ac:dyDescent="0.3">
      <c r="A17" s="42">
        <v>0</v>
      </c>
      <c r="B17" s="42">
        <v>0</v>
      </c>
      <c r="C17" s="42">
        <v>0</v>
      </c>
      <c r="D17" s="42">
        <v>0</v>
      </c>
      <c r="E17" s="43">
        <f>B17/12</f>
        <v>0</v>
      </c>
      <c r="F17" s="43">
        <f>D17/12</f>
        <v>0</v>
      </c>
      <c r="G17" s="43">
        <f>A17+E17</f>
        <v>0</v>
      </c>
      <c r="H17" s="43">
        <f>C17+F17</f>
        <v>0</v>
      </c>
      <c r="I17" s="44">
        <f t="shared" si="4"/>
        <v>0</v>
      </c>
      <c r="J17" s="44">
        <f t="shared" si="5"/>
        <v>0</v>
      </c>
      <c r="K17" s="45"/>
      <c r="L17" s="45"/>
      <c r="M17" s="45"/>
      <c r="N17" s="46"/>
      <c r="O17" s="45"/>
      <c r="P17" s="45"/>
      <c r="Q17" s="45"/>
      <c r="R17" s="46"/>
    </row>
    <row r="18" spans="1:21" ht="16.5" x14ac:dyDescent="0.3">
      <c r="A18" s="42">
        <v>0</v>
      </c>
      <c r="B18" s="42">
        <v>0</v>
      </c>
      <c r="C18" s="42">
        <v>0</v>
      </c>
      <c r="D18" s="42">
        <v>0</v>
      </c>
      <c r="E18" s="52">
        <f>B18/12</f>
        <v>0</v>
      </c>
      <c r="F18" s="52">
        <f>D18/12</f>
        <v>0</v>
      </c>
      <c r="G18" s="52">
        <f>A18+E18</f>
        <v>0</v>
      </c>
      <c r="H18" s="52">
        <f>C18+F18</f>
        <v>0</v>
      </c>
      <c r="I18" s="50">
        <f>G18*H18</f>
        <v>0</v>
      </c>
      <c r="J18" s="44">
        <f t="shared" si="5"/>
        <v>0</v>
      </c>
      <c r="K18" s="45"/>
      <c r="L18" s="45"/>
      <c r="M18" s="45"/>
      <c r="N18" s="46"/>
      <c r="O18" s="45"/>
      <c r="P18" s="45"/>
      <c r="Q18" s="45"/>
      <c r="R18" s="46"/>
    </row>
    <row r="19" spans="1:21" ht="16.5" x14ac:dyDescent="0.3">
      <c r="A19" s="42">
        <v>0</v>
      </c>
      <c r="B19" s="42">
        <v>0</v>
      </c>
      <c r="C19" s="42">
        <v>0</v>
      </c>
      <c r="D19" s="42">
        <v>0</v>
      </c>
      <c r="E19" s="52">
        <f t="shared" si="0"/>
        <v>0</v>
      </c>
      <c r="F19" s="52">
        <f t="shared" si="1"/>
        <v>0</v>
      </c>
      <c r="G19" s="52">
        <f t="shared" si="2"/>
        <v>0</v>
      </c>
      <c r="H19" s="52">
        <f t="shared" si="3"/>
        <v>0</v>
      </c>
      <c r="I19" s="50">
        <f t="shared" si="4"/>
        <v>0</v>
      </c>
      <c r="J19" s="44">
        <f t="shared" si="5"/>
        <v>0</v>
      </c>
      <c r="K19" s="45"/>
      <c r="L19" s="45"/>
      <c r="M19" s="45"/>
      <c r="N19" s="46"/>
      <c r="O19" s="45"/>
      <c r="P19" s="45"/>
      <c r="Q19" s="45"/>
      <c r="R19" s="46"/>
    </row>
    <row r="20" spans="1:21" ht="16.5" x14ac:dyDescent="0.3">
      <c r="A20" s="42">
        <v>0</v>
      </c>
      <c r="B20" s="42">
        <v>0</v>
      </c>
      <c r="C20" s="42">
        <v>0</v>
      </c>
      <c r="D20" s="42">
        <v>0</v>
      </c>
      <c r="E20" s="52">
        <f>B20/12</f>
        <v>0</v>
      </c>
      <c r="F20" s="52">
        <f>D20/12</f>
        <v>0</v>
      </c>
      <c r="G20" s="52">
        <f>A20+E20</f>
        <v>0</v>
      </c>
      <c r="H20" s="52">
        <f>C20+F20</f>
        <v>0</v>
      </c>
      <c r="I20" s="50">
        <f>G20*H20</f>
        <v>0</v>
      </c>
      <c r="J20" s="44">
        <f>J19+I20</f>
        <v>0</v>
      </c>
      <c r="K20" s="45"/>
      <c r="L20" s="45"/>
      <c r="M20" s="45"/>
      <c r="N20" s="46"/>
      <c r="O20" s="45"/>
      <c r="P20" s="53"/>
      <c r="Q20" s="53"/>
      <c r="R20" s="46"/>
    </row>
    <row r="21" spans="1:21" ht="16.5" x14ac:dyDescent="0.3">
      <c r="A21" s="42">
        <v>0</v>
      </c>
      <c r="B21" s="42">
        <v>0</v>
      </c>
      <c r="C21" s="42">
        <v>0</v>
      </c>
      <c r="D21" s="42">
        <v>0</v>
      </c>
      <c r="E21" s="52">
        <f t="shared" si="0"/>
        <v>0</v>
      </c>
      <c r="F21" s="52">
        <f t="shared" si="1"/>
        <v>0</v>
      </c>
      <c r="G21" s="52">
        <f t="shared" si="2"/>
        <v>0</v>
      </c>
      <c r="H21" s="52">
        <f t="shared" si="3"/>
        <v>0</v>
      </c>
      <c r="I21" s="50">
        <f t="shared" si="4"/>
        <v>0</v>
      </c>
      <c r="J21" s="44">
        <f t="shared" si="5"/>
        <v>0</v>
      </c>
      <c r="K21" s="45"/>
      <c r="L21" s="45"/>
      <c r="M21" s="45"/>
      <c r="N21" s="54"/>
      <c r="O21" s="45"/>
      <c r="P21" s="45"/>
      <c r="Q21" s="45"/>
      <c r="R21" s="46"/>
      <c r="S21" s="8"/>
      <c r="U21" s="2"/>
    </row>
    <row r="22" spans="1:21" ht="16.5" x14ac:dyDescent="0.3">
      <c r="A22" s="42">
        <v>0</v>
      </c>
      <c r="B22" s="42">
        <v>0</v>
      </c>
      <c r="C22" s="42">
        <v>0</v>
      </c>
      <c r="D22" s="42">
        <v>0</v>
      </c>
      <c r="E22" s="52">
        <f t="shared" si="0"/>
        <v>0</v>
      </c>
      <c r="F22" s="52">
        <f t="shared" si="1"/>
        <v>0</v>
      </c>
      <c r="G22" s="52">
        <f t="shared" si="2"/>
        <v>0</v>
      </c>
      <c r="H22" s="52">
        <f t="shared" si="3"/>
        <v>0</v>
      </c>
      <c r="I22" s="50">
        <f t="shared" si="4"/>
        <v>0</v>
      </c>
      <c r="J22" s="44">
        <f t="shared" si="5"/>
        <v>0</v>
      </c>
      <c r="K22" s="45"/>
      <c r="L22" s="45"/>
      <c r="M22" s="45"/>
      <c r="N22" s="46"/>
      <c r="O22" s="45"/>
      <c r="P22" s="45"/>
      <c r="Q22" s="45"/>
      <c r="R22" s="46"/>
    </row>
    <row r="23" spans="1:21" ht="16.5" x14ac:dyDescent="0.3">
      <c r="A23" s="42">
        <v>0</v>
      </c>
      <c r="B23" s="42">
        <v>0</v>
      </c>
      <c r="C23" s="42">
        <v>0</v>
      </c>
      <c r="D23" s="42">
        <v>0</v>
      </c>
      <c r="E23" s="52">
        <f t="shared" si="0"/>
        <v>0</v>
      </c>
      <c r="F23" s="52">
        <f t="shared" si="0"/>
        <v>0</v>
      </c>
      <c r="G23" s="52">
        <f t="shared" si="0"/>
        <v>0</v>
      </c>
      <c r="H23" s="52">
        <f t="shared" si="0"/>
        <v>0</v>
      </c>
      <c r="I23" s="52">
        <f t="shared" si="0"/>
        <v>0</v>
      </c>
      <c r="J23" s="44">
        <f t="shared" si="5"/>
        <v>0</v>
      </c>
      <c r="K23" s="45"/>
      <c r="L23" s="45"/>
      <c r="M23" s="45"/>
      <c r="N23" s="46"/>
      <c r="O23" s="45"/>
      <c r="P23" s="45"/>
      <c r="Q23" s="45"/>
      <c r="R23" s="46"/>
    </row>
    <row r="24" spans="1:21" ht="16.5" x14ac:dyDescent="0.3">
      <c r="A24" s="42">
        <v>0</v>
      </c>
      <c r="B24" s="42">
        <v>0</v>
      </c>
      <c r="C24" s="42">
        <v>0</v>
      </c>
      <c r="D24" s="42">
        <v>0</v>
      </c>
      <c r="E24" s="52">
        <f t="shared" ref="E24:I30" si="8">B24/12</f>
        <v>0</v>
      </c>
      <c r="F24" s="52">
        <f t="shared" si="8"/>
        <v>0</v>
      </c>
      <c r="G24" s="52">
        <f t="shared" si="8"/>
        <v>0</v>
      </c>
      <c r="H24" s="52">
        <f t="shared" si="8"/>
        <v>0</v>
      </c>
      <c r="I24" s="52">
        <f t="shared" si="8"/>
        <v>0</v>
      </c>
      <c r="J24" s="44">
        <f t="shared" si="5"/>
        <v>0</v>
      </c>
      <c r="K24" s="45"/>
      <c r="L24" s="45"/>
      <c r="M24" s="55"/>
      <c r="N24" s="54"/>
      <c r="O24" s="51"/>
      <c r="P24" s="45"/>
      <c r="Q24" s="45"/>
      <c r="R24" s="51"/>
    </row>
    <row r="25" spans="1:21" ht="16.5" x14ac:dyDescent="0.3">
      <c r="A25" s="42">
        <v>0</v>
      </c>
      <c r="B25" s="42">
        <v>0</v>
      </c>
      <c r="C25" s="42">
        <v>0</v>
      </c>
      <c r="D25" s="42">
        <v>0</v>
      </c>
      <c r="E25" s="52">
        <f t="shared" si="8"/>
        <v>0</v>
      </c>
      <c r="F25" s="52">
        <f t="shared" si="8"/>
        <v>0</v>
      </c>
      <c r="G25" s="52">
        <f t="shared" si="8"/>
        <v>0</v>
      </c>
      <c r="H25" s="52">
        <f t="shared" si="8"/>
        <v>0</v>
      </c>
      <c r="I25" s="52">
        <f t="shared" si="8"/>
        <v>0</v>
      </c>
      <c r="J25" s="44">
        <f t="shared" si="5"/>
        <v>0</v>
      </c>
      <c r="K25" s="45"/>
      <c r="L25" s="45"/>
      <c r="M25" s="55"/>
      <c r="N25" s="45"/>
      <c r="O25" s="45"/>
      <c r="P25" s="45"/>
      <c r="Q25" s="45"/>
      <c r="R25" s="45"/>
    </row>
    <row r="26" spans="1:21" ht="16.5" x14ac:dyDescent="0.3">
      <c r="A26" s="42">
        <v>0</v>
      </c>
      <c r="B26" s="42">
        <v>0</v>
      </c>
      <c r="C26" s="42">
        <v>0</v>
      </c>
      <c r="D26" s="42">
        <v>0</v>
      </c>
      <c r="E26" s="52">
        <f t="shared" si="8"/>
        <v>0</v>
      </c>
      <c r="F26" s="52">
        <f t="shared" si="8"/>
        <v>0</v>
      </c>
      <c r="G26" s="52">
        <f t="shared" si="8"/>
        <v>0</v>
      </c>
      <c r="H26" s="52">
        <f t="shared" si="8"/>
        <v>0</v>
      </c>
      <c r="I26" s="52">
        <f t="shared" si="8"/>
        <v>0</v>
      </c>
      <c r="J26" s="44">
        <f t="shared" si="5"/>
        <v>0</v>
      </c>
      <c r="K26" s="45"/>
      <c r="L26" s="45"/>
      <c r="M26" s="55"/>
      <c r="N26" s="45"/>
      <c r="O26" s="45"/>
      <c r="P26" s="45"/>
      <c r="Q26" s="45"/>
      <c r="R26" s="45"/>
    </row>
    <row r="27" spans="1:21" ht="16.5" x14ac:dyDescent="0.3">
      <c r="A27" s="42">
        <v>0</v>
      </c>
      <c r="B27" s="42">
        <v>0</v>
      </c>
      <c r="C27" s="42">
        <v>0</v>
      </c>
      <c r="D27" s="42">
        <v>0</v>
      </c>
      <c r="E27" s="52">
        <f t="shared" si="8"/>
        <v>0</v>
      </c>
      <c r="F27" s="52">
        <f t="shared" si="8"/>
        <v>0</v>
      </c>
      <c r="G27" s="52">
        <f t="shared" si="8"/>
        <v>0</v>
      </c>
      <c r="H27" s="52">
        <f t="shared" si="8"/>
        <v>0</v>
      </c>
      <c r="I27" s="52">
        <f t="shared" si="8"/>
        <v>0</v>
      </c>
      <c r="J27" s="44">
        <f t="shared" si="5"/>
        <v>0</v>
      </c>
      <c r="K27" s="45"/>
      <c r="L27" s="45"/>
      <c r="M27" s="45"/>
      <c r="N27" s="45"/>
      <c r="O27" s="45"/>
      <c r="P27" s="45"/>
      <c r="Q27" s="45"/>
      <c r="R27" s="45"/>
    </row>
    <row r="28" spans="1:21" ht="16.5" x14ac:dyDescent="0.3">
      <c r="A28" s="42">
        <v>0</v>
      </c>
      <c r="B28" s="42">
        <v>0</v>
      </c>
      <c r="C28" s="42">
        <v>0</v>
      </c>
      <c r="D28" s="42">
        <v>0</v>
      </c>
      <c r="E28" s="52">
        <f t="shared" si="8"/>
        <v>0</v>
      </c>
      <c r="F28" s="52">
        <f t="shared" si="8"/>
        <v>0</v>
      </c>
      <c r="G28" s="52">
        <f t="shared" si="8"/>
        <v>0</v>
      </c>
      <c r="H28" s="52">
        <f t="shared" si="8"/>
        <v>0</v>
      </c>
      <c r="I28" s="52">
        <f t="shared" si="8"/>
        <v>0</v>
      </c>
      <c r="J28" s="44">
        <f t="shared" si="5"/>
        <v>0</v>
      </c>
      <c r="K28" s="45"/>
      <c r="L28" s="45"/>
      <c r="M28" s="45"/>
      <c r="N28" s="45"/>
      <c r="O28" s="45"/>
      <c r="P28" s="45"/>
      <c r="Q28" s="45"/>
      <c r="R28" s="45"/>
    </row>
    <row r="29" spans="1:21" ht="16.5" x14ac:dyDescent="0.3">
      <c r="A29" s="42">
        <v>0</v>
      </c>
      <c r="B29" s="42">
        <v>0</v>
      </c>
      <c r="C29" s="42">
        <v>0</v>
      </c>
      <c r="D29" s="42">
        <v>0</v>
      </c>
      <c r="E29" s="52">
        <f t="shared" si="8"/>
        <v>0</v>
      </c>
      <c r="F29" s="52">
        <f t="shared" si="1"/>
        <v>0</v>
      </c>
      <c r="G29" s="52">
        <f t="shared" si="2"/>
        <v>0</v>
      </c>
      <c r="H29" s="52">
        <f t="shared" si="3"/>
        <v>0</v>
      </c>
      <c r="I29" s="50">
        <f t="shared" ref="I29:I30" si="9">G29*H29</f>
        <v>0</v>
      </c>
      <c r="J29" s="44">
        <f t="shared" si="5"/>
        <v>0</v>
      </c>
      <c r="K29" s="45"/>
      <c r="L29" s="45"/>
      <c r="M29" s="45"/>
      <c r="N29" s="45"/>
      <c r="O29" s="45"/>
      <c r="P29" s="56"/>
      <c r="Q29" s="56"/>
      <c r="R29" s="45"/>
    </row>
    <row r="30" spans="1:21" ht="16.5" x14ac:dyDescent="0.3">
      <c r="A30" s="42">
        <v>0</v>
      </c>
      <c r="B30" s="42">
        <v>0</v>
      </c>
      <c r="C30" s="42">
        <v>0</v>
      </c>
      <c r="D30" s="42">
        <v>0</v>
      </c>
      <c r="E30" s="52">
        <f t="shared" si="8"/>
        <v>0</v>
      </c>
      <c r="F30" s="52">
        <f t="shared" si="1"/>
        <v>0</v>
      </c>
      <c r="G30" s="52">
        <f t="shared" si="2"/>
        <v>0</v>
      </c>
      <c r="H30" s="52">
        <f t="shared" si="3"/>
        <v>0</v>
      </c>
      <c r="I30" s="50">
        <f t="shared" si="9"/>
        <v>0</v>
      </c>
      <c r="J30" s="44">
        <f t="shared" si="5"/>
        <v>0</v>
      </c>
      <c r="K30" s="45"/>
      <c r="L30" s="45"/>
      <c r="M30" s="45"/>
      <c r="N30" s="45"/>
      <c r="O30" s="45"/>
      <c r="P30" s="57"/>
      <c r="Q30" s="57"/>
      <c r="R30" s="45"/>
    </row>
    <row r="33" spans="13:17" x14ac:dyDescent="0.25">
      <c r="M33" s="6"/>
      <c r="P33" s="58"/>
      <c r="Q33" s="58"/>
    </row>
    <row r="34" spans="13:17" x14ac:dyDescent="0.25">
      <c r="M34" s="6"/>
    </row>
    <row r="35" spans="13:17" x14ac:dyDescent="0.25">
      <c r="M35" s="6"/>
    </row>
  </sheetData>
  <mergeCells count="2">
    <mergeCell ref="K1:N1"/>
    <mergeCell ref="O1:R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4"/>
  <sheetViews>
    <sheetView tabSelected="1" workbookViewId="0">
      <selection activeCell="D21" sqref="D21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17" customWidth="1"/>
    <col min="4" max="4" width="15.28515625" style="17" bestFit="1" customWidth="1"/>
    <col min="5" max="5" width="14.28515625" bestFit="1" customWidth="1"/>
    <col min="6" max="6" width="11.5703125" bestFit="1" customWidth="1"/>
    <col min="9" max="10" width="10" bestFit="1" customWidth="1"/>
    <col min="14" max="14" width="12.5703125" bestFit="1" customWidth="1"/>
  </cols>
  <sheetData>
    <row r="1" spans="1:16" x14ac:dyDescent="0.25">
      <c r="A1" s="11"/>
      <c r="B1" s="12"/>
      <c r="C1" s="13"/>
      <c r="D1" s="14"/>
      <c r="F1" s="15"/>
    </row>
    <row r="2" spans="1:16" x14ac:dyDescent="0.25">
      <c r="A2" s="16"/>
      <c r="D2" s="18"/>
      <c r="F2" s="19"/>
    </row>
    <row r="3" spans="1:16" x14ac:dyDescent="0.25">
      <c r="A3" s="16" t="s">
        <v>13</v>
      </c>
      <c r="B3" s="20"/>
      <c r="C3" s="21">
        <v>9000</v>
      </c>
      <c r="D3" s="24" t="s">
        <v>75</v>
      </c>
      <c r="E3" s="6" t="s">
        <v>83</v>
      </c>
      <c r="F3" s="19"/>
    </row>
    <row r="4" spans="1:16" ht="30" x14ac:dyDescent="0.25">
      <c r="A4" s="23" t="s">
        <v>14</v>
      </c>
      <c r="B4" s="20"/>
      <c r="C4" s="21">
        <v>2500</v>
      </c>
      <c r="D4" s="24"/>
      <c r="F4" s="19"/>
    </row>
    <row r="5" spans="1:16" x14ac:dyDescent="0.25">
      <c r="A5" s="16" t="s">
        <v>15</v>
      </c>
      <c r="B5" s="20"/>
      <c r="C5" s="21">
        <f>C3-C4</f>
        <v>6500</v>
      </c>
      <c r="D5" s="24"/>
      <c r="F5" s="19"/>
    </row>
    <row r="6" spans="1:16" x14ac:dyDescent="0.25">
      <c r="A6" s="16" t="s">
        <v>16</v>
      </c>
      <c r="B6" s="20"/>
      <c r="C6" s="21">
        <f>C4</f>
        <v>2500</v>
      </c>
      <c r="D6" s="24"/>
      <c r="F6" s="19">
        <v>2024</v>
      </c>
    </row>
    <row r="7" spans="1:16" x14ac:dyDescent="0.25">
      <c r="A7" s="16" t="s">
        <v>17</v>
      </c>
      <c r="B7" s="25"/>
      <c r="C7" s="26">
        <f>D7-D8</f>
        <v>0</v>
      </c>
      <c r="D7" s="26">
        <v>2024</v>
      </c>
      <c r="F7" s="19">
        <v>2019</v>
      </c>
    </row>
    <row r="8" spans="1:16" x14ac:dyDescent="0.25">
      <c r="A8" s="16" t="s">
        <v>18</v>
      </c>
      <c r="B8" s="25"/>
      <c r="C8" s="26">
        <f>C9-C7</f>
        <v>60</v>
      </c>
      <c r="D8" s="26">
        <v>2024</v>
      </c>
      <c r="F8" s="19">
        <f>F6-F7</f>
        <v>5</v>
      </c>
      <c r="J8">
        <v>33.659999999999997</v>
      </c>
    </row>
    <row r="9" spans="1:16" x14ac:dyDescent="0.25">
      <c r="A9" s="16" t="s">
        <v>19</v>
      </c>
      <c r="B9" s="25"/>
      <c r="C9" s="26">
        <v>60</v>
      </c>
      <c r="D9" s="26"/>
      <c r="F9" s="19"/>
      <c r="J9">
        <f>J8*10.764</f>
        <v>362.31623999999994</v>
      </c>
      <c r="N9">
        <v>27.03</v>
      </c>
      <c r="O9">
        <f>N9*10.764</f>
        <v>290.95092</v>
      </c>
      <c r="P9">
        <v>291</v>
      </c>
    </row>
    <row r="10" spans="1:16" ht="30" x14ac:dyDescent="0.25">
      <c r="A10" s="23" t="s">
        <v>20</v>
      </c>
      <c r="B10" s="25"/>
      <c r="C10" s="26">
        <f>90*C7/C9</f>
        <v>0</v>
      </c>
      <c r="D10" s="26"/>
      <c r="F10" s="19"/>
      <c r="N10">
        <v>2.5</v>
      </c>
      <c r="O10">
        <f t="shared" ref="O10:O12" si="0">N10*10.764</f>
        <v>26.909999999999997</v>
      </c>
      <c r="P10">
        <v>27</v>
      </c>
    </row>
    <row r="11" spans="1:16" x14ac:dyDescent="0.25">
      <c r="A11" s="16"/>
      <c r="B11" s="27"/>
      <c r="C11" s="28">
        <f>C10%</f>
        <v>0</v>
      </c>
      <c r="D11" s="28"/>
      <c r="F11" s="19"/>
      <c r="N11">
        <v>1.07</v>
      </c>
      <c r="O11">
        <f t="shared" si="0"/>
        <v>11.517480000000001</v>
      </c>
      <c r="P11">
        <v>12</v>
      </c>
    </row>
    <row r="12" spans="1:16" x14ac:dyDescent="0.25">
      <c r="A12" s="16" t="s">
        <v>21</v>
      </c>
      <c r="B12" s="20"/>
      <c r="C12" s="21">
        <f>C6*C11</f>
        <v>0</v>
      </c>
      <c r="D12" s="19"/>
      <c r="N12">
        <f>SUM(N9:N11)</f>
        <v>30.6</v>
      </c>
      <c r="O12">
        <f>SUM(O9:O11)</f>
        <v>329.37839999999994</v>
      </c>
      <c r="P12">
        <f>SUM(P9:P11)</f>
        <v>330</v>
      </c>
    </row>
    <row r="13" spans="1:16" x14ac:dyDescent="0.25">
      <c r="A13" s="16" t="s">
        <v>22</v>
      </c>
      <c r="B13" s="20"/>
      <c r="C13" s="21">
        <f>C6-C12</f>
        <v>2500</v>
      </c>
      <c r="D13" s="19"/>
    </row>
    <row r="14" spans="1:16" x14ac:dyDescent="0.25">
      <c r="A14" s="16" t="s">
        <v>15</v>
      </c>
      <c r="B14" s="20"/>
      <c r="C14" s="21">
        <f>C5</f>
        <v>6500</v>
      </c>
      <c r="D14" s="19"/>
    </row>
    <row r="15" spans="1:16" x14ac:dyDescent="0.25">
      <c r="B15" s="20"/>
      <c r="C15" s="21"/>
      <c r="D15" s="19"/>
    </row>
    <row r="16" spans="1:16" x14ac:dyDescent="0.25">
      <c r="A16" s="29" t="s">
        <v>23</v>
      </c>
      <c r="B16" s="30"/>
      <c r="C16" s="22">
        <f>C14+C13</f>
        <v>9000</v>
      </c>
      <c r="D16" s="19"/>
      <c r="I16" s="10"/>
      <c r="J16" s="10"/>
      <c r="K16" s="10"/>
    </row>
    <row r="17" spans="1:14" x14ac:dyDescent="0.25">
      <c r="B17" s="25"/>
      <c r="C17" s="26"/>
      <c r="D17" s="19"/>
      <c r="I17" s="10">
        <v>47000</v>
      </c>
      <c r="J17" s="10"/>
      <c r="K17" s="10"/>
      <c r="N17" s="10">
        <v>363</v>
      </c>
    </row>
    <row r="18" spans="1:14" x14ac:dyDescent="0.25">
      <c r="A18" s="73" t="str">
        <f>E3</f>
        <v>ACA</v>
      </c>
      <c r="B18" s="7"/>
      <c r="C18" s="31">
        <v>330</v>
      </c>
      <c r="D18" s="19">
        <f>C18*1.1</f>
        <v>363.00000000000006</v>
      </c>
      <c r="I18" s="10">
        <f>I17/100*105</f>
        <v>49350</v>
      </c>
      <c r="J18" s="82">
        <f>I18/10.764</f>
        <v>4584.7268673355629</v>
      </c>
      <c r="K18" s="10"/>
      <c r="L18" s="69">
        <f>I18-I17</f>
        <v>2350</v>
      </c>
      <c r="N18" s="10">
        <v>4585</v>
      </c>
    </row>
    <row r="19" spans="1:14" x14ac:dyDescent="0.25">
      <c r="A19" s="16" t="s">
        <v>74</v>
      </c>
      <c r="B19" s="6"/>
      <c r="C19" s="32">
        <f>C18*C16</f>
        <v>2970000</v>
      </c>
      <c r="D19" s="33"/>
      <c r="I19" s="10"/>
      <c r="J19" s="10"/>
      <c r="K19" s="10"/>
      <c r="N19" s="10">
        <f>N18*N17</f>
        <v>1664355</v>
      </c>
    </row>
    <row r="20" spans="1:14" x14ac:dyDescent="0.25">
      <c r="A20" s="16" t="s">
        <v>24</v>
      </c>
      <c r="C20" s="34">
        <f>C19*90%</f>
        <v>2673000</v>
      </c>
      <c r="D20" s="19"/>
      <c r="I20" s="10">
        <v>8280</v>
      </c>
      <c r="J20" s="10"/>
      <c r="K20" s="10"/>
    </row>
    <row r="21" spans="1:14" x14ac:dyDescent="0.25">
      <c r="A21" s="16" t="s">
        <v>25</v>
      </c>
      <c r="C21" s="34">
        <f>C19*80%</f>
        <v>2376000</v>
      </c>
      <c r="D21" s="19"/>
      <c r="I21" s="10"/>
      <c r="J21" s="10"/>
      <c r="K21" s="10"/>
    </row>
    <row r="22" spans="1:14" x14ac:dyDescent="0.25">
      <c r="A22" s="16"/>
      <c r="D22" s="35"/>
      <c r="I22" s="10">
        <f>I18-I20</f>
        <v>41070</v>
      </c>
      <c r="J22" s="10"/>
      <c r="K22" s="10"/>
    </row>
    <row r="23" spans="1:14" x14ac:dyDescent="0.25">
      <c r="A23" s="36" t="s">
        <v>26</v>
      </c>
      <c r="B23" s="37"/>
      <c r="C23" s="38">
        <f>C4*D18</f>
        <v>907500.00000000012</v>
      </c>
      <c r="D23"/>
      <c r="I23" s="10"/>
      <c r="J23" s="10"/>
      <c r="K23" s="10"/>
    </row>
    <row r="24" spans="1:14" x14ac:dyDescent="0.25">
      <c r="A24" s="16" t="s">
        <v>27</v>
      </c>
      <c r="D24"/>
    </row>
    <row r="25" spans="1:14" x14ac:dyDescent="0.25">
      <c r="A25" s="39" t="s">
        <v>28</v>
      </c>
      <c r="B25" s="17"/>
      <c r="C25" s="34">
        <f>C19*0.025/12</f>
        <v>6187.5</v>
      </c>
      <c r="D25"/>
    </row>
    <row r="26" spans="1:14" x14ac:dyDescent="0.25">
      <c r="C26" s="34"/>
      <c r="D26"/>
    </row>
    <row r="27" spans="1:14" x14ac:dyDescent="0.25">
      <c r="C27" s="34"/>
      <c r="D27"/>
    </row>
    <row r="28" spans="1:14" x14ac:dyDescent="0.25">
      <c r="C28"/>
      <c r="D28"/>
    </row>
    <row r="29" spans="1:14" x14ac:dyDescent="0.25">
      <c r="C29"/>
      <c r="D29"/>
    </row>
    <row r="30" spans="1:14" x14ac:dyDescent="0.25">
      <c r="C30"/>
      <c r="D30"/>
    </row>
    <row r="31" spans="1:14" x14ac:dyDescent="0.25">
      <c r="C31"/>
      <c r="D31"/>
    </row>
    <row r="32" spans="1:14" x14ac:dyDescent="0.25">
      <c r="C32"/>
      <c r="D32"/>
    </row>
    <row r="33" spans="1:4" x14ac:dyDescent="0.25">
      <c r="C33"/>
      <c r="D33"/>
    </row>
    <row r="34" spans="1:4" x14ac:dyDescent="0.25">
      <c r="C34"/>
      <c r="D34"/>
    </row>
    <row r="35" spans="1:4" x14ac:dyDescent="0.25">
      <c r="C35"/>
      <c r="D35"/>
    </row>
    <row r="36" spans="1:4" x14ac:dyDescent="0.25">
      <c r="C36"/>
      <c r="D36"/>
    </row>
    <row r="37" spans="1:4" x14ac:dyDescent="0.25">
      <c r="C37"/>
      <c r="D37"/>
    </row>
    <row r="38" spans="1:4" x14ac:dyDescent="0.25">
      <c r="C38"/>
      <c r="D38"/>
    </row>
    <row r="39" spans="1:4" x14ac:dyDescent="0.25">
      <c r="C39"/>
      <c r="D39"/>
    </row>
    <row r="40" spans="1:4" x14ac:dyDescent="0.25">
      <c r="C40"/>
      <c r="D40"/>
    </row>
    <row r="46" spans="1:4" x14ac:dyDescent="0.25">
      <c r="A46" s="40"/>
    </row>
    <row r="59" spans="1:1" ht="15.75" x14ac:dyDescent="0.25">
      <c r="A59" s="41"/>
    </row>
    <row r="60" spans="1:1" ht="15.75" x14ac:dyDescent="0.25">
      <c r="A60" s="41"/>
    </row>
    <row r="61" spans="1:1" ht="15.75" x14ac:dyDescent="0.25">
      <c r="A61" s="41"/>
    </row>
    <row r="62" spans="1:1" ht="15.75" x14ac:dyDescent="0.25">
      <c r="A62" s="41"/>
    </row>
    <row r="63" spans="1:1" ht="15.75" x14ac:dyDescent="0.25">
      <c r="A63" s="41"/>
    </row>
    <row r="64" spans="1:1" ht="15.75" x14ac:dyDescent="0.25">
      <c r="A64" s="41"/>
    </row>
    <row r="65" spans="1:1" ht="15.75" x14ac:dyDescent="0.25">
      <c r="A65" s="41"/>
    </row>
    <row r="84" spans="3:3" x14ac:dyDescent="0.25">
      <c r="C84" s="17">
        <f>C83*C82</f>
        <v>0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2"/>
  <sheetViews>
    <sheetView topLeftCell="A10" workbookViewId="0">
      <selection activeCell="O28" sqref="O28"/>
    </sheetView>
  </sheetViews>
  <sheetFormatPr defaultRowHeight="15" x14ac:dyDescent="0.25"/>
  <cols>
    <col min="1" max="1" width="4.28515625" customWidth="1"/>
    <col min="2" max="2" width="11.140625" bestFit="1" customWidth="1"/>
    <col min="3" max="3" width="12.5703125" customWidth="1"/>
    <col min="4" max="4" width="12.5703125" bestFit="1" customWidth="1"/>
    <col min="5" max="5" width="13.42578125" customWidth="1"/>
    <col min="6" max="6" width="14" customWidth="1"/>
    <col min="7" max="9" width="12.5703125" bestFit="1" customWidth="1"/>
    <col min="10" max="10" width="9.85546875" customWidth="1"/>
    <col min="11" max="13" width="0" hidden="1" customWidth="1"/>
    <col min="14" max="14" width="6.7109375" customWidth="1"/>
    <col min="15" max="15" width="8.7109375" customWidth="1"/>
    <col min="16" max="16" width="7.140625" customWidth="1"/>
    <col min="17" max="17" width="10.7109375" customWidth="1"/>
    <col min="18" max="18" width="13.85546875" bestFit="1" customWidth="1"/>
    <col min="19" max="19" width="13.85546875" customWidth="1"/>
    <col min="20" max="20" width="6" customWidth="1"/>
    <col min="21" max="21" width="6.28515625" customWidth="1"/>
  </cols>
  <sheetData>
    <row r="1" spans="1:19" s="1" customFormat="1" ht="60" x14ac:dyDescent="0.25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19" x14ac:dyDescent="0.25">
      <c r="A2" s="4">
        <v>1</v>
      </c>
      <c r="B2" s="4">
        <f t="shared" ref="B2:B16" si="0">Q2</f>
        <v>323.33333333333337</v>
      </c>
      <c r="C2" s="4">
        <f t="shared" ref="C2:C16" si="1">B2*1.2</f>
        <v>388.00000000000006</v>
      </c>
      <c r="D2" s="4">
        <f t="shared" ref="D2:D16" si="2">C2*1.2</f>
        <v>465.6</v>
      </c>
      <c r="E2" s="5">
        <f t="shared" ref="E2:E16" si="3">R2</f>
        <v>2400000</v>
      </c>
      <c r="F2" s="78">
        <f t="shared" ref="F2:F15" si="4">ROUND((E2/B2),0)</f>
        <v>7423</v>
      </c>
      <c r="G2" s="78">
        <f t="shared" ref="G2:G15" si="5">ROUND((E2/C2),0)</f>
        <v>6186</v>
      </c>
      <c r="H2" s="78">
        <f t="shared" ref="H2:H15" si="6">ROUND((E2/D2),0)</f>
        <v>5155</v>
      </c>
      <c r="I2" s="78">
        <f t="shared" ref="I2:I15" si="7">T2</f>
        <v>0</v>
      </c>
      <c r="J2" s="78">
        <f t="shared" ref="J2:J15" si="8">U2</f>
        <v>0</v>
      </c>
      <c r="K2" s="7"/>
      <c r="L2" s="7"/>
      <c r="M2" s="7"/>
      <c r="N2" s="7"/>
      <c r="O2" s="7">
        <v>0</v>
      </c>
      <c r="P2" s="7">
        <v>388</v>
      </c>
      <c r="Q2" s="7">
        <f t="shared" ref="P2:Q10" si="9">P2/1.2</f>
        <v>323.33333333333337</v>
      </c>
      <c r="R2" s="79">
        <v>2400000</v>
      </c>
      <c r="S2" s="79" t="s">
        <v>87</v>
      </c>
    </row>
    <row r="3" spans="1:19" x14ac:dyDescent="0.25">
      <c r="A3" s="4">
        <v>2</v>
      </c>
      <c r="B3" s="4">
        <f t="shared" si="0"/>
        <v>367</v>
      </c>
      <c r="C3" s="4">
        <f t="shared" si="1"/>
        <v>440.4</v>
      </c>
      <c r="D3" s="4">
        <f t="shared" si="2"/>
        <v>528.4799999999999</v>
      </c>
      <c r="E3" s="5">
        <f t="shared" si="3"/>
        <v>2290000</v>
      </c>
      <c r="F3" s="4">
        <f t="shared" si="4"/>
        <v>6240</v>
      </c>
      <c r="G3" s="4">
        <f t="shared" si="5"/>
        <v>5200</v>
      </c>
      <c r="H3" s="4">
        <f t="shared" si="6"/>
        <v>4333</v>
      </c>
      <c r="I3" s="4">
        <f t="shared" si="7"/>
        <v>0</v>
      </c>
      <c r="J3" s="4">
        <f t="shared" si="8"/>
        <v>0</v>
      </c>
      <c r="O3">
        <v>0</v>
      </c>
      <c r="P3">
        <f t="shared" si="9"/>
        <v>0</v>
      </c>
      <c r="Q3">
        <v>367</v>
      </c>
      <c r="R3" s="2">
        <v>2290000</v>
      </c>
      <c r="S3" s="2" t="s">
        <v>88</v>
      </c>
    </row>
    <row r="4" spans="1:19" x14ac:dyDescent="0.25">
      <c r="A4" s="4">
        <v>3</v>
      </c>
      <c r="B4" s="4">
        <f t="shared" si="0"/>
        <v>351</v>
      </c>
      <c r="C4" s="4">
        <f t="shared" si="1"/>
        <v>421.2</v>
      </c>
      <c r="D4" s="4">
        <f t="shared" si="2"/>
        <v>505.43999999999994</v>
      </c>
      <c r="E4" s="5">
        <f t="shared" si="3"/>
        <v>2335000</v>
      </c>
      <c r="F4" s="4">
        <f t="shared" si="4"/>
        <v>6652</v>
      </c>
      <c r="G4" s="4">
        <f t="shared" si="5"/>
        <v>5544</v>
      </c>
      <c r="H4" s="4">
        <f t="shared" si="6"/>
        <v>4620</v>
      </c>
      <c r="I4" s="4">
        <f t="shared" si="7"/>
        <v>0</v>
      </c>
      <c r="J4" s="4">
        <f t="shared" si="8"/>
        <v>0</v>
      </c>
      <c r="O4">
        <v>0</v>
      </c>
      <c r="P4">
        <f t="shared" si="9"/>
        <v>0</v>
      </c>
      <c r="Q4">
        <v>351</v>
      </c>
      <c r="R4" s="2">
        <v>2335000</v>
      </c>
      <c r="S4" s="2" t="s">
        <v>89</v>
      </c>
    </row>
    <row r="5" spans="1:19" x14ac:dyDescent="0.25">
      <c r="A5" s="4">
        <v>4</v>
      </c>
      <c r="B5" s="4">
        <f t="shared" si="0"/>
        <v>455</v>
      </c>
      <c r="C5" s="4">
        <f t="shared" si="1"/>
        <v>546</v>
      </c>
      <c r="D5" s="4">
        <f t="shared" si="2"/>
        <v>655.19999999999993</v>
      </c>
      <c r="E5" s="5">
        <f t="shared" si="3"/>
        <v>3200000</v>
      </c>
      <c r="F5" s="78">
        <f t="shared" si="4"/>
        <v>7033</v>
      </c>
      <c r="G5" s="78">
        <f t="shared" si="5"/>
        <v>5861</v>
      </c>
      <c r="H5" s="78">
        <f t="shared" si="6"/>
        <v>4884</v>
      </c>
      <c r="I5" s="78">
        <f t="shared" si="7"/>
        <v>0</v>
      </c>
      <c r="J5" s="78">
        <f t="shared" si="8"/>
        <v>0</v>
      </c>
      <c r="K5" s="7"/>
      <c r="L5" s="7"/>
      <c r="M5" s="7"/>
      <c r="N5" s="7"/>
      <c r="O5" s="7">
        <v>0</v>
      </c>
      <c r="P5" s="7">
        <f t="shared" si="9"/>
        <v>0</v>
      </c>
      <c r="Q5" s="7">
        <v>455</v>
      </c>
      <c r="R5" s="79">
        <v>3200000</v>
      </c>
      <c r="S5" s="2"/>
    </row>
    <row r="6" spans="1:19" x14ac:dyDescent="0.25">
      <c r="A6" s="4">
        <v>5</v>
      </c>
      <c r="B6" s="4">
        <f t="shared" si="0"/>
        <v>455</v>
      </c>
      <c r="C6" s="4">
        <f t="shared" si="1"/>
        <v>546</v>
      </c>
      <c r="D6" s="4">
        <f t="shared" si="2"/>
        <v>655.19999999999993</v>
      </c>
      <c r="E6" s="5">
        <f t="shared" si="3"/>
        <v>3250000</v>
      </c>
      <c r="F6" s="78">
        <f t="shared" si="4"/>
        <v>7143</v>
      </c>
      <c r="G6" s="78">
        <f t="shared" si="5"/>
        <v>5952</v>
      </c>
      <c r="H6" s="78">
        <f t="shared" si="6"/>
        <v>4960</v>
      </c>
      <c r="I6" s="78">
        <f t="shared" si="7"/>
        <v>0</v>
      </c>
      <c r="J6" s="78">
        <f t="shared" si="8"/>
        <v>0</v>
      </c>
      <c r="K6" s="7"/>
      <c r="L6" s="7"/>
      <c r="M6" s="7"/>
      <c r="N6" s="7"/>
      <c r="O6" s="7">
        <v>0</v>
      </c>
      <c r="P6" s="7">
        <f t="shared" si="9"/>
        <v>0</v>
      </c>
      <c r="Q6" s="7">
        <v>455</v>
      </c>
      <c r="R6" s="79">
        <v>3250000</v>
      </c>
      <c r="S6" s="2"/>
    </row>
    <row r="7" spans="1:19" x14ac:dyDescent="0.25">
      <c r="A7" s="4">
        <v>6</v>
      </c>
      <c r="B7" s="4">
        <f t="shared" si="0"/>
        <v>455</v>
      </c>
      <c r="C7" s="4">
        <f t="shared" si="1"/>
        <v>546</v>
      </c>
      <c r="D7" s="4">
        <f t="shared" si="2"/>
        <v>655.19999999999993</v>
      </c>
      <c r="E7" s="5">
        <f t="shared" si="3"/>
        <v>3400000</v>
      </c>
      <c r="F7" s="78">
        <f t="shared" si="4"/>
        <v>7473</v>
      </c>
      <c r="G7" s="78">
        <f t="shared" si="5"/>
        <v>6227</v>
      </c>
      <c r="H7" s="78">
        <f t="shared" si="6"/>
        <v>5189</v>
      </c>
      <c r="I7" s="78">
        <f t="shared" si="7"/>
        <v>0</v>
      </c>
      <c r="J7" s="78">
        <f t="shared" si="8"/>
        <v>0</v>
      </c>
      <c r="K7" s="7"/>
      <c r="L7" s="7"/>
      <c r="M7" s="7"/>
      <c r="N7" s="7"/>
      <c r="O7" s="7">
        <v>0</v>
      </c>
      <c r="P7" s="7">
        <f t="shared" si="9"/>
        <v>0</v>
      </c>
      <c r="Q7" s="7">
        <v>455</v>
      </c>
      <c r="R7" s="79">
        <v>3400000</v>
      </c>
      <c r="S7" s="2"/>
    </row>
    <row r="8" spans="1:19" x14ac:dyDescent="0.25">
      <c r="A8" s="4">
        <v>7</v>
      </c>
      <c r="B8" s="4">
        <f t="shared" si="0"/>
        <v>280.40219999999999</v>
      </c>
      <c r="C8" s="4">
        <f t="shared" si="1"/>
        <v>336.48264</v>
      </c>
      <c r="D8" s="4">
        <f t="shared" si="2"/>
        <v>403.77916799999997</v>
      </c>
      <c r="E8" s="5">
        <f t="shared" si="3"/>
        <v>2211000</v>
      </c>
      <c r="F8" s="78">
        <f t="shared" si="4"/>
        <v>7885</v>
      </c>
      <c r="G8" s="78">
        <f t="shared" si="5"/>
        <v>6571</v>
      </c>
      <c r="H8" s="78">
        <f t="shared" si="6"/>
        <v>5476</v>
      </c>
      <c r="I8" s="78">
        <f t="shared" si="7"/>
        <v>0</v>
      </c>
      <c r="J8" s="78">
        <f t="shared" si="8"/>
        <v>0</v>
      </c>
      <c r="K8" s="7"/>
      <c r="L8" s="7"/>
      <c r="M8" s="7"/>
      <c r="N8" s="7"/>
      <c r="O8" s="7">
        <v>0</v>
      </c>
      <c r="P8" s="7">
        <f t="shared" si="9"/>
        <v>0</v>
      </c>
      <c r="Q8" s="7">
        <f>26.05*10.764</f>
        <v>280.40219999999999</v>
      </c>
      <c r="R8" s="79">
        <v>2211000</v>
      </c>
      <c r="S8" s="79" t="s">
        <v>101</v>
      </c>
    </row>
    <row r="9" spans="1:19" x14ac:dyDescent="0.25">
      <c r="A9" s="4">
        <v>8</v>
      </c>
      <c r="B9" s="4">
        <f t="shared" si="0"/>
        <v>0</v>
      </c>
      <c r="C9" s="4">
        <f t="shared" si="1"/>
        <v>0</v>
      </c>
      <c r="D9" s="4">
        <f t="shared" si="2"/>
        <v>0</v>
      </c>
      <c r="E9" s="5">
        <f t="shared" si="3"/>
        <v>0</v>
      </c>
      <c r="F9" s="4" t="e">
        <f t="shared" si="4"/>
        <v>#DIV/0!</v>
      </c>
      <c r="G9" s="4" t="e">
        <f t="shared" si="5"/>
        <v>#DIV/0!</v>
      </c>
      <c r="H9" s="4" t="e">
        <f t="shared" si="6"/>
        <v>#DIV/0!</v>
      </c>
      <c r="I9" s="4">
        <f t="shared" si="7"/>
        <v>0</v>
      </c>
      <c r="J9" s="4">
        <f t="shared" si="8"/>
        <v>0</v>
      </c>
      <c r="O9">
        <v>0</v>
      </c>
      <c r="P9">
        <f t="shared" si="9"/>
        <v>0</v>
      </c>
      <c r="Q9">
        <f t="shared" ref="Q9:Q10" si="10">P9/1.2</f>
        <v>0</v>
      </c>
      <c r="R9" s="2">
        <v>0</v>
      </c>
      <c r="S9" s="2"/>
    </row>
    <row r="10" spans="1:19" x14ac:dyDescent="0.25">
      <c r="A10" s="4">
        <v>9</v>
      </c>
      <c r="B10" s="4">
        <f t="shared" si="0"/>
        <v>0</v>
      </c>
      <c r="C10" s="4">
        <f t="shared" si="1"/>
        <v>0</v>
      </c>
      <c r="D10" s="4">
        <f t="shared" si="2"/>
        <v>0</v>
      </c>
      <c r="E10" s="5">
        <f t="shared" si="3"/>
        <v>0</v>
      </c>
      <c r="F10" s="4" t="e">
        <f t="shared" si="4"/>
        <v>#DIV/0!</v>
      </c>
      <c r="G10" s="4" t="e">
        <f t="shared" si="5"/>
        <v>#DIV/0!</v>
      </c>
      <c r="H10" s="4" t="e">
        <f t="shared" si="6"/>
        <v>#DIV/0!</v>
      </c>
      <c r="I10" s="4">
        <f t="shared" si="7"/>
        <v>0</v>
      </c>
      <c r="J10" s="4">
        <f t="shared" si="8"/>
        <v>0</v>
      </c>
      <c r="O10">
        <v>0</v>
      </c>
      <c r="P10">
        <f t="shared" si="9"/>
        <v>0</v>
      </c>
      <c r="Q10">
        <f t="shared" si="10"/>
        <v>0</v>
      </c>
      <c r="R10" s="2">
        <v>0</v>
      </c>
      <c r="S10" s="2"/>
    </row>
    <row r="11" spans="1:19" x14ac:dyDescent="0.25">
      <c r="A11" s="4">
        <v>10</v>
      </c>
      <c r="B11" s="4">
        <f t="shared" si="0"/>
        <v>0</v>
      </c>
      <c r="C11" s="4">
        <f t="shared" si="1"/>
        <v>0</v>
      </c>
      <c r="D11" s="4">
        <f t="shared" si="2"/>
        <v>0</v>
      </c>
      <c r="E11" s="5">
        <f t="shared" si="3"/>
        <v>0</v>
      </c>
      <c r="F11" s="4" t="e">
        <f t="shared" si="4"/>
        <v>#DIV/0!</v>
      </c>
      <c r="G11" s="4" t="e">
        <f t="shared" si="5"/>
        <v>#DIV/0!</v>
      </c>
      <c r="H11" s="4" t="e">
        <f t="shared" si="6"/>
        <v>#DIV/0!</v>
      </c>
      <c r="I11" s="4">
        <f t="shared" si="7"/>
        <v>0</v>
      </c>
      <c r="J11" s="4">
        <f t="shared" si="8"/>
        <v>0</v>
      </c>
      <c r="O11">
        <v>0</v>
      </c>
      <c r="P11">
        <f t="shared" ref="P11:P15" si="11">O11/1.2</f>
        <v>0</v>
      </c>
      <c r="Q11">
        <f t="shared" ref="Q11:Q15" si="12">P11/1.2</f>
        <v>0</v>
      </c>
      <c r="R11" s="2">
        <v>0</v>
      </c>
      <c r="S11" s="2"/>
    </row>
    <row r="12" spans="1:19" x14ac:dyDescent="0.25">
      <c r="A12" s="4">
        <v>11</v>
      </c>
      <c r="B12" s="4">
        <f t="shared" si="0"/>
        <v>0</v>
      </c>
      <c r="C12" s="4">
        <f t="shared" si="1"/>
        <v>0</v>
      </c>
      <c r="D12" s="4">
        <f t="shared" si="2"/>
        <v>0</v>
      </c>
      <c r="E12" s="5">
        <f t="shared" si="3"/>
        <v>0</v>
      </c>
      <c r="F12" s="4" t="e">
        <f t="shared" si="4"/>
        <v>#DIV/0!</v>
      </c>
      <c r="G12" s="4" t="e">
        <f t="shared" si="5"/>
        <v>#DIV/0!</v>
      </c>
      <c r="H12" s="4" t="e">
        <f t="shared" si="6"/>
        <v>#DIV/0!</v>
      </c>
      <c r="I12" s="4">
        <f t="shared" si="7"/>
        <v>0</v>
      </c>
      <c r="J12" s="4">
        <f t="shared" si="8"/>
        <v>0</v>
      </c>
      <c r="O12">
        <v>0</v>
      </c>
      <c r="P12">
        <f t="shared" si="11"/>
        <v>0</v>
      </c>
      <c r="Q12">
        <f t="shared" si="12"/>
        <v>0</v>
      </c>
      <c r="R12" s="2">
        <v>0</v>
      </c>
      <c r="S12" s="2"/>
    </row>
    <row r="13" spans="1:19" x14ac:dyDescent="0.25">
      <c r="A13" s="4">
        <v>12</v>
      </c>
      <c r="B13" s="4">
        <f t="shared" si="0"/>
        <v>0</v>
      </c>
      <c r="C13" s="4">
        <f t="shared" si="1"/>
        <v>0</v>
      </c>
      <c r="D13" s="4">
        <f t="shared" si="2"/>
        <v>0</v>
      </c>
      <c r="E13" s="5">
        <f t="shared" si="3"/>
        <v>0</v>
      </c>
      <c r="F13" s="4" t="e">
        <f t="shared" si="4"/>
        <v>#DIV/0!</v>
      </c>
      <c r="G13" s="4" t="e">
        <f t="shared" si="5"/>
        <v>#DIV/0!</v>
      </c>
      <c r="H13" s="4" t="e">
        <f t="shared" si="6"/>
        <v>#DIV/0!</v>
      </c>
      <c r="I13" s="4">
        <f t="shared" si="7"/>
        <v>0</v>
      </c>
      <c r="J13" s="4">
        <f t="shared" si="8"/>
        <v>0</v>
      </c>
      <c r="O13">
        <v>0</v>
      </c>
      <c r="P13">
        <f t="shared" si="11"/>
        <v>0</v>
      </c>
      <c r="Q13">
        <f t="shared" si="12"/>
        <v>0</v>
      </c>
      <c r="R13" s="2">
        <v>0</v>
      </c>
      <c r="S13" s="2"/>
    </row>
    <row r="14" spans="1:19" x14ac:dyDescent="0.25">
      <c r="A14" s="4">
        <v>13</v>
      </c>
      <c r="B14" s="4">
        <f t="shared" si="0"/>
        <v>0</v>
      </c>
      <c r="C14" s="4">
        <f t="shared" si="1"/>
        <v>0</v>
      </c>
      <c r="D14" s="4">
        <f t="shared" si="2"/>
        <v>0</v>
      </c>
      <c r="E14" s="5">
        <f t="shared" si="3"/>
        <v>0</v>
      </c>
      <c r="F14" s="4" t="e">
        <f t="shared" si="4"/>
        <v>#DIV/0!</v>
      </c>
      <c r="G14" s="4" t="e">
        <f t="shared" si="5"/>
        <v>#DIV/0!</v>
      </c>
      <c r="H14" s="4" t="e">
        <f t="shared" si="6"/>
        <v>#DIV/0!</v>
      </c>
      <c r="I14" s="4">
        <f t="shared" si="7"/>
        <v>0</v>
      </c>
      <c r="J14" s="4">
        <f t="shared" si="8"/>
        <v>0</v>
      </c>
      <c r="O14">
        <v>0</v>
      </c>
      <c r="P14">
        <f t="shared" si="11"/>
        <v>0</v>
      </c>
      <c r="Q14">
        <f t="shared" si="12"/>
        <v>0</v>
      </c>
      <c r="R14" s="2">
        <v>0</v>
      </c>
      <c r="S14" s="2"/>
    </row>
    <row r="15" spans="1:19" x14ac:dyDescent="0.25">
      <c r="A15" s="4">
        <v>14</v>
      </c>
      <c r="B15" s="4">
        <f t="shared" si="0"/>
        <v>0</v>
      </c>
      <c r="C15" s="4">
        <f t="shared" si="1"/>
        <v>0</v>
      </c>
      <c r="D15" s="4">
        <f t="shared" si="2"/>
        <v>0</v>
      </c>
      <c r="E15" s="5">
        <f t="shared" si="3"/>
        <v>0</v>
      </c>
      <c r="F15" s="4" t="e">
        <f t="shared" si="4"/>
        <v>#DIV/0!</v>
      </c>
      <c r="G15" s="4" t="e">
        <f t="shared" si="5"/>
        <v>#DIV/0!</v>
      </c>
      <c r="H15" s="4" t="e">
        <f t="shared" si="6"/>
        <v>#DIV/0!</v>
      </c>
      <c r="I15" s="4">
        <f t="shared" si="7"/>
        <v>0</v>
      </c>
      <c r="J15" s="4">
        <f t="shared" si="8"/>
        <v>0</v>
      </c>
      <c r="O15">
        <v>0</v>
      </c>
      <c r="P15">
        <f t="shared" si="11"/>
        <v>0</v>
      </c>
      <c r="Q15">
        <f t="shared" si="12"/>
        <v>0</v>
      </c>
      <c r="R15" s="2">
        <v>0</v>
      </c>
      <c r="S15" s="2"/>
    </row>
    <row r="16" spans="1:19" x14ac:dyDescent="0.25">
      <c r="A16" s="4">
        <v>15</v>
      </c>
      <c r="B16" s="4">
        <f t="shared" si="0"/>
        <v>0</v>
      </c>
      <c r="C16" s="4">
        <f t="shared" si="1"/>
        <v>0</v>
      </c>
      <c r="D16" s="4">
        <f t="shared" si="2"/>
        <v>0</v>
      </c>
      <c r="E16" s="5">
        <f t="shared" si="3"/>
        <v>0</v>
      </c>
      <c r="F16" s="4" t="e">
        <f t="shared" ref="F16" si="13">ROUND((E16/B16),0)</f>
        <v>#DIV/0!</v>
      </c>
      <c r="G16" s="4" t="e">
        <f t="shared" ref="G16" si="14">ROUND((E16/C16),0)</f>
        <v>#DIV/0!</v>
      </c>
      <c r="H16" s="4" t="e">
        <f t="shared" ref="H16" si="15">ROUND((E16/D16),0)</f>
        <v>#DIV/0!</v>
      </c>
      <c r="I16" s="4">
        <f t="shared" ref="I16" si="16">T16</f>
        <v>0</v>
      </c>
      <c r="J16" s="4">
        <f t="shared" ref="J16" si="17">U16</f>
        <v>0</v>
      </c>
      <c r="O16">
        <v>0</v>
      </c>
      <c r="P16">
        <f t="shared" ref="P16" si="18">O16/1.2</f>
        <v>0</v>
      </c>
      <c r="Q16">
        <f t="shared" ref="Q16" si="19">P16/1.2</f>
        <v>0</v>
      </c>
      <c r="R16" s="2">
        <v>0</v>
      </c>
      <c r="S16" s="2"/>
    </row>
    <row r="17" spans="1:19" x14ac:dyDescent="0.25">
      <c r="A17" s="4">
        <v>16</v>
      </c>
      <c r="B17" s="4">
        <f t="shared" ref="B17:B21" si="20">Q17</f>
        <v>0</v>
      </c>
      <c r="C17" s="4">
        <f t="shared" ref="C17:C21" si="21">B17*1.2</f>
        <v>0</v>
      </c>
      <c r="D17" s="4">
        <f t="shared" ref="D17:D21" si="22">C17*1.2</f>
        <v>0</v>
      </c>
      <c r="E17" s="5">
        <f t="shared" ref="E17:E21" si="23">R17</f>
        <v>0</v>
      </c>
      <c r="F17" s="4" t="e">
        <f t="shared" ref="F17" si="24">ROUND((E17/B17),0)</f>
        <v>#DIV/0!</v>
      </c>
      <c r="G17" s="4" t="e">
        <f t="shared" ref="G17" si="25">ROUND((E17/C17),0)</f>
        <v>#DIV/0!</v>
      </c>
      <c r="H17" s="4" t="e">
        <f t="shared" ref="H17" si="26">ROUND((E17/D17),0)</f>
        <v>#DIV/0!</v>
      </c>
      <c r="I17" s="4">
        <f t="shared" ref="I17" si="27">T17</f>
        <v>0</v>
      </c>
      <c r="J17" s="4">
        <f t="shared" ref="J17" si="28">U17</f>
        <v>0</v>
      </c>
      <c r="O17">
        <v>0</v>
      </c>
      <c r="P17">
        <f t="shared" ref="P17" si="29">O17/1.2</f>
        <v>0</v>
      </c>
      <c r="Q17">
        <f t="shared" ref="Q17" si="30">P17/1.2</f>
        <v>0</v>
      </c>
      <c r="R17" s="2">
        <v>0</v>
      </c>
      <c r="S17" s="2"/>
    </row>
    <row r="18" spans="1:19" x14ac:dyDescent="0.25">
      <c r="A18" s="4">
        <v>17</v>
      </c>
      <c r="B18" s="4">
        <f t="shared" si="20"/>
        <v>0</v>
      </c>
      <c r="C18" s="4">
        <f t="shared" si="21"/>
        <v>0</v>
      </c>
      <c r="D18" s="4">
        <f t="shared" si="22"/>
        <v>0</v>
      </c>
      <c r="E18" s="5">
        <f t="shared" si="23"/>
        <v>0</v>
      </c>
      <c r="F18" s="4" t="e">
        <f t="shared" ref="F18:F21" si="31">ROUND((E18/B18),0)</f>
        <v>#DIV/0!</v>
      </c>
      <c r="G18" s="4" t="e">
        <f t="shared" ref="G18:G21" si="32">ROUND((E18/C18),0)</f>
        <v>#DIV/0!</v>
      </c>
      <c r="H18" s="4" t="e">
        <f t="shared" ref="H18:H21" si="33">ROUND((E18/D18),0)</f>
        <v>#DIV/0!</v>
      </c>
      <c r="I18" s="4">
        <f t="shared" ref="I18:J21" si="34">T18</f>
        <v>0</v>
      </c>
      <c r="J18" s="4">
        <f t="shared" si="34"/>
        <v>0</v>
      </c>
      <c r="O18">
        <v>0</v>
      </c>
      <c r="P18">
        <f t="shared" ref="P18" si="35">O18/1.2</f>
        <v>0</v>
      </c>
      <c r="Q18">
        <f t="shared" ref="Q18:Q21" si="36">P18/1.2</f>
        <v>0</v>
      </c>
      <c r="R18" s="2">
        <v>0</v>
      </c>
      <c r="S18" s="2"/>
    </row>
    <row r="19" spans="1:19" x14ac:dyDescent="0.25">
      <c r="A19" s="4">
        <v>18</v>
      </c>
      <c r="B19" s="4">
        <f t="shared" si="20"/>
        <v>0</v>
      </c>
      <c r="C19" s="4">
        <f t="shared" si="21"/>
        <v>0</v>
      </c>
      <c r="D19" s="4">
        <f t="shared" si="22"/>
        <v>0</v>
      </c>
      <c r="E19" s="5">
        <f t="shared" si="23"/>
        <v>0</v>
      </c>
      <c r="F19" s="4" t="e">
        <f t="shared" si="31"/>
        <v>#DIV/0!</v>
      </c>
      <c r="G19" s="4" t="e">
        <f t="shared" si="32"/>
        <v>#DIV/0!</v>
      </c>
      <c r="H19" s="4" t="e">
        <f t="shared" si="33"/>
        <v>#DIV/0!</v>
      </c>
      <c r="I19" s="4">
        <f t="shared" si="34"/>
        <v>0</v>
      </c>
      <c r="J19" s="4">
        <f t="shared" si="34"/>
        <v>0</v>
      </c>
      <c r="O19">
        <v>0</v>
      </c>
      <c r="P19">
        <f>O19/1.2</f>
        <v>0</v>
      </c>
      <c r="Q19">
        <f t="shared" si="36"/>
        <v>0</v>
      </c>
      <c r="R19" s="2">
        <v>0</v>
      </c>
      <c r="S19" s="2"/>
    </row>
    <row r="20" spans="1:19" x14ac:dyDescent="0.25">
      <c r="A20" s="4">
        <v>19</v>
      </c>
      <c r="B20" s="4">
        <f t="shared" ref="B20" si="37">Q20</f>
        <v>0</v>
      </c>
      <c r="C20" s="4">
        <f t="shared" ref="C20" si="38">B20*1.2</f>
        <v>0</v>
      </c>
      <c r="D20" s="4">
        <f t="shared" ref="D20" si="39">C20*1.2</f>
        <v>0</v>
      </c>
      <c r="E20" s="5">
        <f t="shared" ref="E20" si="40">R20</f>
        <v>0</v>
      </c>
      <c r="F20" s="4" t="e">
        <f t="shared" ref="F20" si="41">ROUND((E20/B20),0)</f>
        <v>#DIV/0!</v>
      </c>
      <c r="G20" s="4" t="e">
        <f t="shared" ref="G20" si="42">ROUND((E20/C20),0)</f>
        <v>#DIV/0!</v>
      </c>
      <c r="H20" s="4" t="e">
        <f t="shared" ref="H20" si="43">ROUND((E20/D20),0)</f>
        <v>#DIV/0!</v>
      </c>
      <c r="I20" s="4">
        <f t="shared" ref="I20" si="44">T20</f>
        <v>0</v>
      </c>
      <c r="J20" s="4">
        <f t="shared" ref="J20" si="45">U20</f>
        <v>0</v>
      </c>
      <c r="O20">
        <v>0</v>
      </c>
      <c r="P20">
        <f t="shared" ref="P20" si="46">O20/1.2</f>
        <v>0</v>
      </c>
      <c r="Q20">
        <f t="shared" ref="Q20" si="47">P20/1.2</f>
        <v>0</v>
      </c>
      <c r="R20" s="2">
        <v>0</v>
      </c>
      <c r="S20" s="2"/>
    </row>
    <row r="21" spans="1:19" x14ac:dyDescent="0.25">
      <c r="A21" s="4">
        <v>20</v>
      </c>
      <c r="B21" s="4">
        <f t="shared" si="20"/>
        <v>0</v>
      </c>
      <c r="C21" s="4">
        <f t="shared" si="21"/>
        <v>0</v>
      </c>
      <c r="D21" s="4">
        <f t="shared" si="22"/>
        <v>0</v>
      </c>
      <c r="E21" s="5">
        <f t="shared" si="23"/>
        <v>0</v>
      </c>
      <c r="F21" s="4" t="e">
        <f t="shared" si="31"/>
        <v>#DIV/0!</v>
      </c>
      <c r="G21" s="4" t="e">
        <f t="shared" si="32"/>
        <v>#DIV/0!</v>
      </c>
      <c r="H21" s="4" t="e">
        <f t="shared" si="33"/>
        <v>#DIV/0!</v>
      </c>
      <c r="I21" s="4">
        <f t="shared" si="34"/>
        <v>0</v>
      </c>
      <c r="J21" s="4">
        <f t="shared" si="34"/>
        <v>0</v>
      </c>
      <c r="O21">
        <v>0</v>
      </c>
      <c r="P21">
        <f>O21/1.2</f>
        <v>0</v>
      </c>
      <c r="Q21">
        <f t="shared" si="36"/>
        <v>0</v>
      </c>
      <c r="R21" s="2">
        <v>0</v>
      </c>
      <c r="S21" s="2"/>
    </row>
    <row r="22" spans="1:19" x14ac:dyDescent="0.25">
      <c r="A22" s="4"/>
      <c r="B22" s="4"/>
      <c r="C22" s="4"/>
      <c r="D22" s="4"/>
      <c r="E22" s="5"/>
      <c r="F22" s="4"/>
      <c r="G22" s="4"/>
      <c r="H22" s="4"/>
      <c r="I22" s="4"/>
      <c r="J22" s="4"/>
      <c r="R22" s="2"/>
      <c r="S22" s="2"/>
    </row>
    <row r="23" spans="1:19" s="10" customFormat="1" x14ac:dyDescent="0.25">
      <c r="F23" s="10" t="s">
        <v>102</v>
      </c>
      <c r="G23" s="10">
        <v>400</v>
      </c>
      <c r="H23" s="10">
        <v>7500</v>
      </c>
      <c r="I23" s="10">
        <f>G23*H23</f>
        <v>3000000</v>
      </c>
    </row>
    <row r="24" spans="1:19" s="10" customFormat="1" x14ac:dyDescent="0.25">
      <c r="F24" s="10" t="s">
        <v>71</v>
      </c>
      <c r="G24" s="10">
        <v>400</v>
      </c>
    </row>
    <row r="25" spans="1:19" s="10" customFormat="1" x14ac:dyDescent="0.25">
      <c r="F25" s="10" t="s">
        <v>84</v>
      </c>
      <c r="G25" s="10">
        <v>60</v>
      </c>
    </row>
    <row r="26" spans="1:19" s="10" customFormat="1" x14ac:dyDescent="0.25">
      <c r="F26" s="74" t="s">
        <v>91</v>
      </c>
      <c r="G26" s="75">
        <f>SUM(G24:G25)</f>
        <v>460</v>
      </c>
      <c r="H26" s="10">
        <f>G26*7000</f>
        <v>3220000</v>
      </c>
      <c r="I26" s="10">
        <f>I23/G30</f>
        <v>9090.9090909090901</v>
      </c>
    </row>
    <row r="27" spans="1:19" s="10" customFormat="1" x14ac:dyDescent="0.25">
      <c r="F27" s="56" t="s">
        <v>83</v>
      </c>
      <c r="G27" s="56">
        <v>291</v>
      </c>
    </row>
    <row r="28" spans="1:19" s="10" customFormat="1" x14ac:dyDescent="0.25">
      <c r="F28" s="56" t="s">
        <v>84</v>
      </c>
      <c r="G28" s="56">
        <v>27</v>
      </c>
    </row>
    <row r="29" spans="1:19" s="10" customFormat="1" x14ac:dyDescent="0.25">
      <c r="F29" s="56" t="s">
        <v>85</v>
      </c>
      <c r="G29" s="56">
        <v>12</v>
      </c>
    </row>
    <row r="30" spans="1:19" s="10" customFormat="1" x14ac:dyDescent="0.25">
      <c r="C30" s="71" t="s">
        <v>90</v>
      </c>
      <c r="D30" s="71"/>
      <c r="F30" s="76" t="s">
        <v>86</v>
      </c>
      <c r="G30" s="76">
        <f>SUM(G27:G29)</f>
        <v>330</v>
      </c>
      <c r="H30" s="10">
        <f>G26-G30</f>
        <v>130</v>
      </c>
    </row>
    <row r="31" spans="1:19" s="10" customFormat="1" x14ac:dyDescent="0.25">
      <c r="C31" s="71" t="s">
        <v>1</v>
      </c>
      <c r="D31" s="71">
        <v>2990000</v>
      </c>
      <c r="F31" s="56" t="s">
        <v>72</v>
      </c>
      <c r="G31" s="56">
        <v>363</v>
      </c>
      <c r="H31" s="10">
        <f>G31/G30</f>
        <v>1.1000000000000001</v>
      </c>
    </row>
    <row r="32" spans="1:19" s="10" customFormat="1" x14ac:dyDescent="0.25">
      <c r="F32" s="56" t="s">
        <v>73</v>
      </c>
      <c r="G32" s="56">
        <v>7000</v>
      </c>
    </row>
    <row r="33" spans="3:10" s="10" customFormat="1" x14ac:dyDescent="0.25">
      <c r="C33" s="72"/>
      <c r="D33" s="72"/>
      <c r="F33" s="72" t="s">
        <v>74</v>
      </c>
      <c r="G33" s="72">
        <f>G30*G32</f>
        <v>2310000</v>
      </c>
      <c r="H33" s="10">
        <f>G33/D31</f>
        <v>0.77257525083612044</v>
      </c>
    </row>
    <row r="34" spans="3:10" s="10" customFormat="1" x14ac:dyDescent="0.25">
      <c r="C34" s="72"/>
      <c r="D34" s="72"/>
      <c r="F34" s="72" t="s">
        <v>24</v>
      </c>
      <c r="G34" s="72">
        <f>G33*90%</f>
        <v>2079000</v>
      </c>
    </row>
    <row r="35" spans="3:10" s="10" customFormat="1" x14ac:dyDescent="0.25">
      <c r="C35" s="72"/>
      <c r="D35" s="72"/>
      <c r="F35" s="72" t="s">
        <v>25</v>
      </c>
      <c r="G35" s="72">
        <f>G33*80%</f>
        <v>1848000</v>
      </c>
    </row>
    <row r="36" spans="3:10" s="10" customFormat="1" x14ac:dyDescent="0.25">
      <c r="C36" s="72"/>
      <c r="D36" s="72"/>
    </row>
    <row r="37" spans="3:10" s="10" customFormat="1" x14ac:dyDescent="0.25">
      <c r="C37" s="72"/>
      <c r="D37" s="72"/>
      <c r="G37" s="80" t="s">
        <v>103</v>
      </c>
    </row>
    <row r="38" spans="3:10" s="10" customFormat="1" x14ac:dyDescent="0.25"/>
    <row r="39" spans="3:10" s="10" customFormat="1" x14ac:dyDescent="0.25"/>
    <row r="40" spans="3:10" s="10" customFormat="1" x14ac:dyDescent="0.25"/>
    <row r="41" spans="3:10" s="10" customFormat="1" x14ac:dyDescent="0.25"/>
    <row r="42" spans="3:10" s="10" customFormat="1" x14ac:dyDescent="0.25"/>
    <row r="48" spans="3:10" x14ac:dyDescent="0.25">
      <c r="H48">
        <v>11.38</v>
      </c>
      <c r="I48">
        <v>7.38</v>
      </c>
      <c r="J48">
        <f>I48*H48</f>
        <v>83.984400000000008</v>
      </c>
    </row>
    <row r="49" spans="8:17" x14ac:dyDescent="0.25">
      <c r="H49">
        <v>3.73</v>
      </c>
      <c r="I49">
        <v>4.5</v>
      </c>
      <c r="J49">
        <f t="shared" ref="J49:J63" si="48">I49*H49</f>
        <v>16.785</v>
      </c>
    </row>
    <row r="50" spans="8:17" x14ac:dyDescent="0.25">
      <c r="H50">
        <v>3</v>
      </c>
      <c r="I50">
        <v>4</v>
      </c>
      <c r="J50">
        <f t="shared" si="48"/>
        <v>12</v>
      </c>
      <c r="Q50">
        <v>383</v>
      </c>
    </row>
    <row r="51" spans="8:17" x14ac:dyDescent="0.25">
      <c r="H51">
        <v>4</v>
      </c>
      <c r="I51">
        <v>5</v>
      </c>
      <c r="J51">
        <f t="shared" si="48"/>
        <v>20</v>
      </c>
      <c r="Q51">
        <v>60</v>
      </c>
    </row>
    <row r="52" spans="8:17" x14ac:dyDescent="0.25">
      <c r="H52">
        <v>9</v>
      </c>
      <c r="I52">
        <v>15.35</v>
      </c>
      <c r="J52">
        <f t="shared" si="48"/>
        <v>138.15</v>
      </c>
      <c r="Q52">
        <v>17</v>
      </c>
    </row>
    <row r="53" spans="8:17" x14ac:dyDescent="0.25">
      <c r="H53">
        <v>10</v>
      </c>
      <c r="I53">
        <v>11.25</v>
      </c>
      <c r="J53">
        <f t="shared" si="48"/>
        <v>112.5</v>
      </c>
      <c r="Q53">
        <f>SUM(Q50:Q52)</f>
        <v>460</v>
      </c>
    </row>
    <row r="54" spans="8:17" x14ac:dyDescent="0.25">
      <c r="J54">
        <f>SUM(J48:J53)</f>
        <v>383.4194</v>
      </c>
    </row>
    <row r="56" spans="8:17" x14ac:dyDescent="0.25">
      <c r="H56">
        <v>9</v>
      </c>
      <c r="I56">
        <v>3.16</v>
      </c>
      <c r="J56">
        <f t="shared" si="48"/>
        <v>28.44</v>
      </c>
    </row>
    <row r="57" spans="8:17" x14ac:dyDescent="0.25">
      <c r="H57">
        <v>3.16</v>
      </c>
      <c r="I57">
        <v>10</v>
      </c>
      <c r="J57">
        <f t="shared" si="48"/>
        <v>31.6</v>
      </c>
    </row>
    <row r="58" spans="8:17" x14ac:dyDescent="0.25">
      <c r="J58">
        <f>SUM(J56:J57)</f>
        <v>60.040000000000006</v>
      </c>
    </row>
    <row r="60" spans="8:17" x14ac:dyDescent="0.25">
      <c r="H60">
        <v>3</v>
      </c>
      <c r="I60">
        <v>3.6</v>
      </c>
      <c r="J60">
        <f t="shared" si="48"/>
        <v>10.8</v>
      </c>
    </row>
    <row r="61" spans="8:17" x14ac:dyDescent="0.25">
      <c r="H61">
        <v>2.65</v>
      </c>
      <c r="I61">
        <v>2.3199999999999998</v>
      </c>
      <c r="J61">
        <f t="shared" si="48"/>
        <v>6.1479999999999997</v>
      </c>
    </row>
    <row r="62" spans="8:17" x14ac:dyDescent="0.25">
      <c r="J62">
        <f>SUM(J60:J61)</f>
        <v>16.948</v>
      </c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3:A34"/>
  <sheetViews>
    <sheetView workbookViewId="0"/>
  </sheetViews>
  <sheetFormatPr defaultRowHeight="15" x14ac:dyDescent="0.25"/>
  <sheetData>
    <row r="33" ht="9" customHeight="1" x14ac:dyDescent="0.25"/>
    <row r="34" hidden="1" x14ac:dyDescent="0.25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8:A19"/>
  <sheetViews>
    <sheetView zoomScaleNormal="100" workbookViewId="0"/>
  </sheetViews>
  <sheetFormatPr defaultRowHeight="15" x14ac:dyDescent="0.25"/>
  <sheetData>
    <row r="18" ht="3.75" customHeight="1" x14ac:dyDescent="0.25"/>
    <row r="19" hidden="1" x14ac:dyDescent="0.25"/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>
    <row r="1" spans="1:1" x14ac:dyDescent="0.25">
      <c r="A1" s="6"/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P26" sqref="P26"/>
    </sheetView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T28" sqref="T2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Depreciation</vt:lpstr>
      <vt:lpstr>Site Measurement</vt:lpstr>
      <vt:lpstr>Calculation</vt:lpstr>
      <vt:lpstr>22-23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DESK</cp:lastModifiedBy>
  <cp:lastPrinted>2019-11-05T06:14:02Z</cp:lastPrinted>
  <dcterms:created xsi:type="dcterms:W3CDTF">2018-02-17T10:36:41Z</dcterms:created>
  <dcterms:modified xsi:type="dcterms:W3CDTF">2024-06-12T10:37:28Z</dcterms:modified>
</cp:coreProperties>
</file>