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SBI\Sharanpur\Shobha Patil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MB" sheetId="40" r:id="rId5"/>
    <sheet name="Sheet1" sheetId="13" r:id="rId6"/>
    <sheet name="Sheet2" sheetId="30" r:id="rId7"/>
    <sheet name="Sheet3" sheetId="31" r:id="rId8"/>
    <sheet name="Sheet4" sheetId="3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0" l="1"/>
  <c r="P6" i="40"/>
  <c r="P7" i="40"/>
  <c r="L7" i="40"/>
  <c r="K27" i="23"/>
  <c r="K22" i="23"/>
  <c r="P4" i="40"/>
  <c r="L5" i="40"/>
  <c r="L6" i="40"/>
  <c r="L4" i="40"/>
  <c r="H5" i="40"/>
  <c r="H6" i="40"/>
  <c r="H7" i="40"/>
  <c r="H4" i="40"/>
  <c r="Y14" i="23"/>
  <c r="AA14" i="23" s="1"/>
  <c r="P8" i="40" l="1"/>
  <c r="H8" i="40"/>
  <c r="L8" i="40"/>
  <c r="Z10" i="23"/>
  <c r="Z9" i="23"/>
  <c r="O15" i="40" l="1"/>
  <c r="Z11" i="23"/>
  <c r="AA11" i="23" s="1"/>
  <c r="AA12" i="23" s="1"/>
  <c r="L12" i="23" l="1"/>
  <c r="L10" i="23"/>
  <c r="L6" i="23"/>
  <c r="Q9" i="4" l="1"/>
  <c r="P9" i="4"/>
  <c r="Q8" i="4"/>
  <c r="P8" i="4"/>
  <c r="Q7" i="4"/>
  <c r="P7" i="4"/>
  <c r="Q6" i="4"/>
  <c r="P6" i="4"/>
  <c r="P2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H19" i="23" l="1"/>
  <c r="H25" i="23" s="1"/>
  <c r="C20" i="23"/>
  <c r="C21" i="23"/>
  <c r="C25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H21" i="23" l="1"/>
  <c r="H20" i="23"/>
  <c r="I20" i="23" s="1"/>
  <c r="B16" i="4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<sst xmlns="http://schemas.openxmlformats.org/spreadsheetml/2006/main" count="149" uniqueCount="115">
  <si>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</si>
  <si>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</si>
  <si>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</si>
  <si>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</si>
  <si>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</si>
  <si>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</si>
  <si>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</si>
  <si>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</si>
  <si>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</si>
  <si>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</si>
  <si>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</si>
  <si>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</si>
  <si>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</si>
  <si>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</si>
  <si>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</si>
  <si>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</si>
  <si>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</si>
  <si>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</si>
  <si>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</si>
  <si>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</si>
  <si>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</si>
  <si>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</si>
  <si>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</si>
  <si>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</si>
  <si>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</si>
  <si>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</si>
  <si>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</si>
  <si>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</si>
  <si>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</si>
  <si>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</si>
  <si>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</si>
  <si>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</si>
  <si>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</si>
  <si>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</si>
  <si>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</si>
  <si>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</si>
  <si>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</si>
  <si>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</si>
  <si>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</si>
  <si>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</si>
  <si>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</si>
  <si>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</si>
  <si>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</si>
  <si>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</si>
  <si>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</si>
  <si>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</si>
  <si>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</si>
  <si>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</si>
  <si>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</si>
  <si>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</si>
  <si>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</si>
  <si>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</si>
  <si>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</si>
  <si>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</si>
  <si>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</si>
  <si>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</si>
  <si>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</si>
  <si>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</si>
  <si>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</si>
  <si>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</si>
  <si>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</si>
  <si>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</si>
  <si>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</si>
  <si>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</si>
  <si>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</si>
  <si>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</si>
  <si>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</si>
  <si>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</si>
  <si>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</si>
  <si>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</si>
  <si>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</si>
  <si>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</si>
  <si>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</si>
  <si>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</si>
  <si>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</si>
  <si>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</si>
  <si>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</si>
  <si>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</si>
  <si>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</si>
  <si>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</si>
  <si>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</si>
  <si>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</si>
  <si>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</si>
  <si>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</si>
  <si>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</si>
  <si>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</si>
  <si>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</si>
  <si>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</si>
  <si>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</si>
  <si>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</si>
  <si>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</si>
  <si>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</si>
  <si>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</si>
  <si>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</si>
  <si>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</si>
  <si>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</si>
  <si>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</si>
  <si>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</si>
  <si>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</si>
  <si>
    <t>Plot Area</t>
  </si>
  <si>
    <t>Built up  Area</t>
  </si>
  <si>
    <t>108 sqm</t>
  </si>
  <si>
    <t>GV</t>
  </si>
  <si>
    <t>Front margin</t>
  </si>
  <si>
    <t>back margin</t>
  </si>
  <si>
    <t>Parking 5L +</t>
  </si>
  <si>
    <t>Terrace Area</t>
  </si>
  <si>
    <t>As per Plan</t>
  </si>
  <si>
    <t>Ground  floor</t>
  </si>
  <si>
    <t>terrace</t>
  </si>
  <si>
    <t>Furniture 10L+</t>
  </si>
  <si>
    <t>Stilt</t>
  </si>
  <si>
    <t>1st floor</t>
  </si>
  <si>
    <t>Porch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</si>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</sst>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" fontId="0" fillId="0" borderId="0" xfId="0" applyNumberFormat="1"/>
    <xf numFmtId="0" fontId="2" fillId="0" borderId="0" xfId="0" applyFont="1" applyFill="1" applyBorder="1" applyAlignment="1">
      <alignment horizontal="right"/>
    </xf>
    <xf numFmtId="43" fontId="2" fillId="0" borderId="0" xfId="0" applyNumberFormat="1" applyFont="1"/>
    <xf numFmtId="0" fontId="2" fillId="2" borderId="0" xfId="0" applyFont="1" applyFill="1"/>
    <xf numFmtId="0" fontId="0" fillId="0" borderId="3" xfId="0" applyBorder="1"/>
    <xf numFmtId="1" fontId="0" fillId="0" borderId="5" xfId="0" applyNumberFormat="1" applyBorder="1"/>
    <xf numFmtId="0" fontId="0" fillId="0" borderId="29" xfId="0" applyBorder="1"/>
    <xf numFmtId="3" fontId="2" fillId="0" borderId="29" xfId="0" applyNumberFormat="1" applyFont="1" applyBorder="1"/>
    <xf numFmtId="1" fontId="2" fillId="0" borderId="8" xfId="0" applyNumberFormat="1" applyFont="1" applyBorder="1"/>
    <xf numFmtId="43" fontId="2" fillId="0" borderId="0" xfId="0" applyNumberFormat="1" applyFont="1" applyBorder="1"/>
    <xf numFmtId="43" fontId="0" fillId="0" borderId="0" xfId="0" applyNumberFormat="1" applyBorder="1"/>
    <xf numFmtId="0" fontId="0" fillId="0" borderId="4" xfId="0" applyBorder="1" applyAlignment="1">
      <alignment horizontal="center"/>
    </xf>
    <xf numFmtId="43" fontId="0" fillId="0" borderId="5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460514</xdr:colOff>
      <xdr:row>20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89644" cy="39243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5</xdr:row>
      <xdr:rowOff>19050</xdr:rowOff>
    </xdr:from>
    <xdr:to>
      <xdr:col>19</xdr:col>
      <xdr:colOff>381000</xdr:colOff>
      <xdr:row>24</xdr:row>
      <xdr:rowOff>171450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971550"/>
          <a:ext cx="6515100" cy="3771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276225</xdr:colOff>
      <xdr:row>19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72225" cy="37528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290794</xdr:colOff>
      <xdr:row>19</xdr:row>
      <xdr:rowOff>171450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41970" cy="3790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H12" sqref="H12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79135</v>
      </c>
      <c r="F2" s="75"/>
      <c r="G2" s="131" t="s">
        <v>76</v>
      </c>
      <c r="H2" s="13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77100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77100</v>
      </c>
      <c r="D5" s="57" t="s">
        <v>61</v>
      </c>
      <c r="E5" s="58">
        <f>ROUND(C5/10.764,0)</f>
        <v>7163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69000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8100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0.28999999999999998</v>
      </c>
      <c r="D8" s="102">
        <f>1-C8</f>
        <v>0.71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5751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74751</v>
      </c>
      <c r="D10" s="57" t="s">
        <v>61</v>
      </c>
      <c r="E10" s="58">
        <f>ROUND(C10/10.764,0)</f>
        <v>6945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1995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29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31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1163</v>
      </c>
      <c r="D16" s="75" t="s">
        <v>101</v>
      </c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119" t="s">
        <v>102</v>
      </c>
      <c r="C17" s="120">
        <f>C16*E10</f>
        <v>8077035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33"/>
      <c r="L1" s="133"/>
      <c r="M1" s="133"/>
      <c r="N1" s="133"/>
      <c r="O1" s="133"/>
      <c r="P1" s="133"/>
      <c r="Q1" s="133"/>
      <c r="R1" s="13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tabSelected="1" topLeftCell="A10" zoomScaleNormal="100" workbookViewId="0">
      <selection activeCell="J27" sqref="J27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6.5703125" customWidth="1"/>
    <col min="9" max="9" width="17.140625" customWidth="1"/>
    <col min="11" max="11" width="16.42578125" customWidth="1"/>
  </cols>
  <sheetData>
    <row r="1" spans="1:27">
      <c r="A1" s="11"/>
      <c r="B1" s="12"/>
      <c r="C1" s="13"/>
      <c r="D1" s="14"/>
      <c r="F1" s="78"/>
      <c r="G1" s="78"/>
    </row>
    <row r="2" spans="1:27">
      <c r="A2" s="15"/>
      <c r="D2" s="17"/>
      <c r="F2" s="78"/>
      <c r="G2" s="78"/>
    </row>
    <row r="3" spans="1:27">
      <c r="A3" s="15" t="s">
        <v>13</v>
      </c>
      <c r="B3" s="19"/>
      <c r="C3" s="20">
        <v>12700</v>
      </c>
      <c r="D3" s="21" t="s">
        <v>97</v>
      </c>
      <c r="F3" s="78"/>
      <c r="G3" s="78"/>
      <c r="H3" s="18"/>
    </row>
    <row r="4" spans="1:27" ht="30">
      <c r="A4" s="22" t="s">
        <v>14</v>
      </c>
      <c r="B4" s="19"/>
      <c r="C4" s="20">
        <v>2000</v>
      </c>
      <c r="D4" s="23"/>
      <c r="F4" s="78"/>
      <c r="G4" s="78"/>
      <c r="H4" s="18"/>
      <c r="L4">
        <v>281.58999999999997</v>
      </c>
      <c r="M4" s="118"/>
    </row>
    <row r="5" spans="1:27" ht="16.5">
      <c r="A5" s="15" t="s">
        <v>15</v>
      </c>
      <c r="B5" s="19"/>
      <c r="C5" s="20">
        <f>C3-C4</f>
        <v>10700</v>
      </c>
      <c r="D5" s="23"/>
      <c r="F5" s="78"/>
      <c r="G5" s="78"/>
      <c r="H5" s="73"/>
      <c r="L5">
        <v>284.38</v>
      </c>
    </row>
    <row r="6" spans="1:27">
      <c r="A6" s="15" t="s">
        <v>16</v>
      </c>
      <c r="B6" s="19"/>
      <c r="C6" s="20">
        <f>C4</f>
        <v>2000</v>
      </c>
      <c r="D6" s="23"/>
      <c r="F6" s="78"/>
      <c r="G6" s="78"/>
      <c r="L6">
        <f>SUM(L4:L5)</f>
        <v>565.97</v>
      </c>
    </row>
    <row r="7" spans="1:27">
      <c r="A7" s="15" t="s">
        <v>17</v>
      </c>
      <c r="B7" s="24"/>
      <c r="C7" s="25">
        <v>29</v>
      </c>
      <c r="D7" s="25"/>
      <c r="F7" s="78"/>
      <c r="G7" s="78"/>
    </row>
    <row r="8" spans="1:27">
      <c r="A8" s="15" t="s">
        <v>18</v>
      </c>
      <c r="B8" s="24"/>
      <c r="C8" s="25">
        <f>C9-C7</f>
        <v>31</v>
      </c>
      <c r="D8" s="25"/>
      <c r="X8" s="134" t="s">
        <v>107</v>
      </c>
      <c r="Y8" s="134"/>
      <c r="Z8" s="134"/>
    </row>
    <row r="9" spans="1:27">
      <c r="A9" s="15" t="s">
        <v>19</v>
      </c>
      <c r="B9" s="24"/>
      <c r="C9" s="25">
        <v>60</v>
      </c>
      <c r="D9" s="25"/>
      <c r="K9" t="s">
        <v>100</v>
      </c>
      <c r="L9">
        <v>97.5</v>
      </c>
      <c r="W9" s="11" t="s">
        <v>103</v>
      </c>
      <c r="X9" s="12">
        <v>0.9</v>
      </c>
      <c r="Y9" s="12">
        <v>2.1</v>
      </c>
      <c r="Z9" s="12">
        <f>Y9*X9</f>
        <v>1.8900000000000001</v>
      </c>
      <c r="AA9" s="122"/>
    </row>
    <row r="10" spans="1:27" ht="30">
      <c r="A10" s="22" t="s">
        <v>20</v>
      </c>
      <c r="B10" s="24"/>
      <c r="C10" s="25">
        <f>90*C7/C9</f>
        <v>43.5</v>
      </c>
      <c r="D10" s="25"/>
      <c r="L10" s="6">
        <f>L9*10.7641</f>
        <v>1049.4997499999999</v>
      </c>
      <c r="W10" s="15" t="s">
        <v>104</v>
      </c>
      <c r="X10" s="78">
        <v>4</v>
      </c>
      <c r="Y10" s="78">
        <v>4.4000000000000004</v>
      </c>
      <c r="Z10" s="78">
        <f>Y10*X10</f>
        <v>17.600000000000001</v>
      </c>
      <c r="AA10" s="18"/>
    </row>
    <row r="11" spans="1:27">
      <c r="A11" s="15"/>
      <c r="B11" s="26"/>
      <c r="C11" s="27">
        <f>C10%</f>
        <v>0.435</v>
      </c>
      <c r="D11" s="27"/>
      <c r="K11" t="s">
        <v>99</v>
      </c>
      <c r="L11">
        <v>94.33</v>
      </c>
      <c r="W11" s="15"/>
      <c r="X11" s="78"/>
      <c r="Y11" s="78"/>
      <c r="Z11" s="78">
        <f>SUM(Z9:Z10)</f>
        <v>19.490000000000002</v>
      </c>
      <c r="AA11" s="123">
        <f>Z11*10.764</f>
        <v>209.79036000000002</v>
      </c>
    </row>
    <row r="12" spans="1:27">
      <c r="A12" s="15" t="s">
        <v>21</v>
      </c>
      <c r="B12" s="19"/>
      <c r="C12" s="20">
        <f>C6*C11</f>
        <v>870</v>
      </c>
      <c r="D12" s="23"/>
      <c r="L12" s="6">
        <f>L11*10.7641</f>
        <v>1015.3775529999999</v>
      </c>
      <c r="W12" s="15"/>
      <c r="X12" s="78"/>
      <c r="Y12" s="78"/>
      <c r="Z12" s="78"/>
      <c r="AA12" s="126">
        <f>AA11*0.4</f>
        <v>83.916144000000017</v>
      </c>
    </row>
    <row r="13" spans="1:27">
      <c r="A13" s="15" t="s">
        <v>22</v>
      </c>
      <c r="B13" s="19"/>
      <c r="C13" s="20">
        <f>C6-C12</f>
        <v>1130</v>
      </c>
      <c r="D13" s="23"/>
      <c r="W13" s="32"/>
      <c r="X13" s="33"/>
      <c r="Y13" s="33"/>
      <c r="Z13" s="33"/>
      <c r="AA13" s="125"/>
    </row>
    <row r="14" spans="1:27">
      <c r="A14" s="15" t="s">
        <v>15</v>
      </c>
      <c r="B14" s="19"/>
      <c r="C14" s="20">
        <f>C5</f>
        <v>10700</v>
      </c>
      <c r="D14" s="23"/>
      <c r="W14" t="s">
        <v>106</v>
      </c>
      <c r="X14">
        <v>29.08</v>
      </c>
      <c r="Y14">
        <f>X14*10.7641</f>
        <v>313.02002799999997</v>
      </c>
      <c r="AA14" s="126">
        <f>Y14*0.4</f>
        <v>125.20801119999999</v>
      </c>
    </row>
    <row r="15" spans="1:27">
      <c r="B15" s="19"/>
      <c r="C15" s="20"/>
      <c r="D15" s="23"/>
      <c r="F15" s="78"/>
      <c r="G15" s="78"/>
      <c r="I15" s="61"/>
    </row>
    <row r="16" spans="1:27">
      <c r="A16" s="28" t="s">
        <v>23</v>
      </c>
      <c r="B16" s="29"/>
      <c r="C16" s="21">
        <f>C14+C13</f>
        <v>11830</v>
      </c>
      <c r="D16" s="21"/>
      <c r="E16" s="61"/>
      <c r="F16" s="78"/>
      <c r="G16" s="78"/>
    </row>
    <row r="17" spans="1:11">
      <c r="B17" s="24"/>
      <c r="C17" s="25"/>
      <c r="D17" s="25"/>
      <c r="F17" s="11"/>
      <c r="G17" s="12"/>
      <c r="H17" s="12" t="s">
        <v>105</v>
      </c>
      <c r="I17" s="122" t="s">
        <v>110</v>
      </c>
    </row>
    <row r="18" spans="1:11" ht="16.5">
      <c r="A18" s="28" t="s">
        <v>98</v>
      </c>
      <c r="B18" s="7"/>
      <c r="C18" s="76">
        <v>1125</v>
      </c>
      <c r="D18" s="76"/>
      <c r="E18" s="77"/>
      <c r="F18" s="15"/>
      <c r="G18" s="78"/>
      <c r="H18" s="78"/>
      <c r="I18" s="18"/>
    </row>
    <row r="19" spans="1:11">
      <c r="A19" s="15"/>
      <c r="B19" s="6"/>
      <c r="C19" s="31">
        <f>C18*C16</f>
        <v>13308750</v>
      </c>
      <c r="D19" s="78" t="s">
        <v>68</v>
      </c>
      <c r="E19" s="30"/>
      <c r="F19" s="129" t="s">
        <v>68</v>
      </c>
      <c r="G19" s="78"/>
      <c r="H19" s="127">
        <f>C19+500000+1000000</f>
        <v>14808750</v>
      </c>
      <c r="I19" s="18"/>
    </row>
    <row r="20" spans="1:11">
      <c r="A20" s="15"/>
      <c r="C20" s="31">
        <f>C19*95%</f>
        <v>12643312.5</v>
      </c>
      <c r="D20" s="78" t="s">
        <v>24</v>
      </c>
      <c r="E20" s="31"/>
      <c r="F20" s="129" t="s">
        <v>24</v>
      </c>
      <c r="G20" s="78"/>
      <c r="H20" s="128">
        <f>H19*95%</f>
        <v>14068312.5</v>
      </c>
      <c r="I20" s="130">
        <f>H20*80%</f>
        <v>11254650</v>
      </c>
      <c r="K20">
        <v>1307</v>
      </c>
    </row>
    <row r="21" spans="1:11">
      <c r="A21" s="15"/>
      <c r="C21" s="31">
        <f>C19*80%</f>
        <v>10647000</v>
      </c>
      <c r="D21" s="78" t="s">
        <v>25</v>
      </c>
      <c r="E21" s="31"/>
      <c r="F21" s="129" t="s">
        <v>25</v>
      </c>
      <c r="G21" s="78"/>
      <c r="H21" s="128">
        <f>H19*80%</f>
        <v>11847000</v>
      </c>
      <c r="I21" s="18"/>
      <c r="K21">
        <v>157</v>
      </c>
    </row>
    <row r="22" spans="1:11">
      <c r="A22" s="15"/>
      <c r="F22" s="32"/>
      <c r="G22" s="33"/>
      <c r="H22" s="33"/>
      <c r="I22" s="124"/>
      <c r="K22">
        <f>K20+K21</f>
        <v>1464</v>
      </c>
    </row>
    <row r="23" spans="1:11">
      <c r="A23" s="32" t="s">
        <v>26</v>
      </c>
      <c r="B23" s="33"/>
      <c r="C23" s="34">
        <f>C4*C18</f>
        <v>2250000</v>
      </c>
      <c r="D23" s="34">
        <f>D4*D18</f>
        <v>0</v>
      </c>
    </row>
    <row r="24" spans="1:11">
      <c r="A24" s="15" t="s">
        <v>27</v>
      </c>
    </row>
    <row r="25" spans="1:11">
      <c r="A25" s="35" t="s">
        <v>28</v>
      </c>
      <c r="B25" s="16"/>
      <c r="C25" s="31">
        <f>C19*0.025/12</f>
        <v>27726.5625</v>
      </c>
      <c r="D25" s="31"/>
      <c r="H25" s="61">
        <f>H19*0.025/12</f>
        <v>30851.5625</v>
      </c>
      <c r="K25">
        <v>968</v>
      </c>
    </row>
    <row r="26" spans="1:11">
      <c r="C26" s="31"/>
      <c r="D26" s="31"/>
      <c r="K26">
        <v>157</v>
      </c>
    </row>
    <row r="27" spans="1:11">
      <c r="C27" s="31"/>
      <c r="D27" s="31"/>
      <c r="K27">
        <f>K26+K25</f>
        <v>1125</v>
      </c>
    </row>
    <row r="28" spans="1:11">
      <c r="C28"/>
      <c r="D28"/>
    </row>
    <row r="29" spans="1:11">
      <c r="C29"/>
      <c r="D29"/>
    </row>
    <row r="30" spans="1:11">
      <c r="C30"/>
      <c r="D30"/>
    </row>
    <row r="31" spans="1:11">
      <c r="C31"/>
      <c r="D31"/>
    </row>
    <row r="32" spans="1:11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X8:Z8"/>
  </mergeCells>
  <pageMargins left="0.7" right="0.7" top="0.75" bottom="0.75" header="0.3" footer="0.3"/>
  <pageSetup paperSize="9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85" zoomScaleNormal="85" workbookViewId="0">
      <selection activeCell="P9" sqref="P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1250</v>
      </c>
      <c r="C2" s="4">
        <f t="shared" ref="C2:C15" si="2">B2*1.2</f>
        <v>1500</v>
      </c>
      <c r="D2" s="4">
        <f t="shared" ref="D2:D15" si="3">C2*1.2</f>
        <v>1800</v>
      </c>
      <c r="E2" s="5">
        <f t="shared" ref="E2:E15" si="4">R2</f>
        <v>12500000</v>
      </c>
      <c r="F2" s="66">
        <f t="shared" ref="F2:F15" si="5">ROUND((E2/B2),0)</f>
        <v>10000</v>
      </c>
      <c r="G2" s="66">
        <f t="shared" ref="G2:G15" si="6">ROUND((E2/C2),0)</f>
        <v>8333</v>
      </c>
      <c r="H2" s="66">
        <f t="shared" ref="H2:H15" si="7">ROUND((E2/D2),0)</f>
        <v>6944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>
        <f t="shared" ref="P2:P9" si="10">O2/1.2</f>
        <v>0</v>
      </c>
      <c r="Q2" s="75">
        <v>1250</v>
      </c>
      <c r="R2" s="2">
        <v>12500000</v>
      </c>
      <c r="S2" s="2"/>
      <c r="T2" s="2"/>
      <c r="AA2" s="68"/>
    </row>
    <row r="3" spans="1:35">
      <c r="A3" s="4">
        <f t="shared" si="0"/>
        <v>2</v>
      </c>
      <c r="B3" s="4">
        <f t="shared" si="1"/>
        <v>1300</v>
      </c>
      <c r="C3" s="4">
        <f t="shared" si="2"/>
        <v>1560</v>
      </c>
      <c r="D3" s="4">
        <f t="shared" si="3"/>
        <v>1872</v>
      </c>
      <c r="E3" s="5">
        <f t="shared" si="4"/>
        <v>14200000</v>
      </c>
      <c r="F3" s="66">
        <f t="shared" si="5"/>
        <v>10923</v>
      </c>
      <c r="G3" s="66">
        <f t="shared" si="6"/>
        <v>9103</v>
      </c>
      <c r="H3" s="66">
        <f t="shared" si="7"/>
        <v>7585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v>0</v>
      </c>
      <c r="Q3" s="75">
        <v>1300</v>
      </c>
      <c r="R3" s="2">
        <v>14200000</v>
      </c>
      <c r="S3" s="2"/>
      <c r="T3" s="2"/>
      <c r="AE3" s="68"/>
    </row>
    <row r="4" spans="1:35">
      <c r="A4" s="4">
        <f t="shared" si="0"/>
        <v>3</v>
      </c>
      <c r="B4" s="4">
        <f t="shared" si="1"/>
        <v>2200</v>
      </c>
      <c r="C4" s="4">
        <f t="shared" si="2"/>
        <v>2640</v>
      </c>
      <c r="D4" s="4">
        <f t="shared" si="3"/>
        <v>3168</v>
      </c>
      <c r="E4" s="5">
        <f t="shared" si="4"/>
        <v>40000000</v>
      </c>
      <c r="F4" s="66">
        <f t="shared" si="5"/>
        <v>18182</v>
      </c>
      <c r="G4" s="66">
        <f t="shared" si="6"/>
        <v>15152</v>
      </c>
      <c r="H4" s="66">
        <f t="shared" si="7"/>
        <v>12626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>
        <v>0</v>
      </c>
      <c r="P4" s="75">
        <v>0</v>
      </c>
      <c r="Q4" s="75">
        <v>2200</v>
      </c>
      <c r="R4" s="2">
        <v>40000000</v>
      </c>
      <c r="S4" s="2"/>
      <c r="T4" s="2"/>
    </row>
    <row r="5" spans="1:35">
      <c r="A5" s="4">
        <f t="shared" si="0"/>
        <v>4</v>
      </c>
      <c r="B5" s="4">
        <f t="shared" si="1"/>
        <v>2000</v>
      </c>
      <c r="C5" s="4">
        <f t="shared" si="2"/>
        <v>2400</v>
      </c>
      <c r="D5" s="4">
        <f t="shared" si="3"/>
        <v>2880</v>
      </c>
      <c r="E5" s="5">
        <f t="shared" si="4"/>
        <v>30000000</v>
      </c>
      <c r="F5" s="66">
        <f t="shared" si="5"/>
        <v>15000</v>
      </c>
      <c r="G5" s="66">
        <f t="shared" si="6"/>
        <v>12500</v>
      </c>
      <c r="H5" s="66">
        <f t="shared" si="7"/>
        <v>10417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>
        <v>0</v>
      </c>
      <c r="P5" s="75">
        <v>0</v>
      </c>
      <c r="Q5" s="75">
        <v>2000</v>
      </c>
      <c r="R5" s="2">
        <v>30000000</v>
      </c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>
        <v>0</v>
      </c>
      <c r="P6" s="75">
        <f t="shared" si="10"/>
        <v>0</v>
      </c>
      <c r="Q6" s="75">
        <f t="shared" ref="Q6:Q9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>
        <v>0</v>
      </c>
      <c r="P7" s="75">
        <f t="shared" si="10"/>
        <v>0</v>
      </c>
      <c r="Q7" s="75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si="10"/>
        <v>0</v>
      </c>
      <c r="Q8" s="75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si="10"/>
        <v>0</v>
      </c>
      <c r="Q9" s="75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8">O13/1.2</f>
        <v>0</v>
      </c>
      <c r="Q13">
        <f t="shared" ref="Q13" si="19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2"/>
    </row>
    <row r="16" spans="1:35">
      <c r="A16" s="4">
        <f t="shared" ref="A16:A19" si="22">N16</f>
        <v>0</v>
      </c>
      <c r="B16" s="4">
        <f t="shared" ref="B16:B19" si="23">Q16</f>
        <v>0</v>
      </c>
      <c r="C16" s="4">
        <f t="shared" ref="C16:C19" si="24">B16*1.2</f>
        <v>0</v>
      </c>
      <c r="D16" s="4">
        <f t="shared" ref="D16:D19" si="25">C16*1.2</f>
        <v>0</v>
      </c>
      <c r="E16" s="5">
        <f t="shared" ref="E16:E19" si="26">R16</f>
        <v>0</v>
      </c>
      <c r="F16" s="4" t="e">
        <f t="shared" ref="F16:F19" si="27">ROUND((E16/B16),0)</f>
        <v>#DIV/0!</v>
      </c>
      <c r="G16" s="4" t="e">
        <f t="shared" ref="G16:G19" si="28">ROUND((E16/C16),0)</f>
        <v>#DIV/0!</v>
      </c>
      <c r="H16" s="4" t="e">
        <f t="shared" ref="H16:H19" si="29">ROUND((E16/D16),0)</f>
        <v>#DIV/0!</v>
      </c>
      <c r="I16" s="4">
        <f t="shared" ref="I16:J19" si="30">T16</f>
        <v>0</v>
      </c>
      <c r="J16" s="4">
        <f t="shared" si="30"/>
        <v>0</v>
      </c>
      <c r="O16">
        <v>0</v>
      </c>
      <c r="P16">
        <f t="shared" ref="P16:P17" si="31">O16/1.2</f>
        <v>0</v>
      </c>
      <c r="Q16">
        <f t="shared" ref="Q16:Q18" si="32">P16/1.2</f>
        <v>0</v>
      </c>
      <c r="R16" s="2">
        <v>0</v>
      </c>
      <c r="S16" s="2"/>
    </row>
    <row r="17" spans="1:19">
      <c r="A17" s="4">
        <f t="shared" si="22"/>
        <v>0</v>
      </c>
      <c r="B17" s="4">
        <f t="shared" si="23"/>
        <v>0</v>
      </c>
      <c r="C17" s="4">
        <f t="shared" si="24"/>
        <v>0</v>
      </c>
      <c r="D17" s="4">
        <f t="shared" si="25"/>
        <v>0</v>
      </c>
      <c r="E17" s="5">
        <f t="shared" si="26"/>
        <v>0</v>
      </c>
      <c r="F17" s="4" t="e">
        <f t="shared" si="27"/>
        <v>#DIV/0!</v>
      </c>
      <c r="G17" s="4" t="e">
        <f t="shared" si="28"/>
        <v>#DIV/0!</v>
      </c>
      <c r="H17" s="4" t="e">
        <f t="shared" si="29"/>
        <v>#DIV/0!</v>
      </c>
      <c r="I17" s="4">
        <f t="shared" si="30"/>
        <v>0</v>
      </c>
      <c r="J17" s="4">
        <f t="shared" si="30"/>
        <v>0</v>
      </c>
      <c r="O17">
        <v>0</v>
      </c>
      <c r="P17">
        <f t="shared" si="31"/>
        <v>0</v>
      </c>
      <c r="Q17">
        <f t="shared" si="32"/>
        <v>0</v>
      </c>
      <c r="R17" s="2">
        <v>0</v>
      </c>
      <c r="S17" s="2"/>
    </row>
    <row r="18" spans="1:19">
      <c r="A18" s="4">
        <f t="shared" si="22"/>
        <v>0</v>
      </c>
      <c r="B18" s="4">
        <f t="shared" si="23"/>
        <v>0</v>
      </c>
      <c r="C18" s="4">
        <f t="shared" si="24"/>
        <v>0</v>
      </c>
      <c r="D18" s="4">
        <f t="shared" si="25"/>
        <v>0</v>
      </c>
      <c r="E18" s="5">
        <f t="shared" si="26"/>
        <v>0</v>
      </c>
      <c r="F18" s="4" t="e">
        <f t="shared" si="27"/>
        <v>#DIV/0!</v>
      </c>
      <c r="G18" s="4" t="e">
        <f t="shared" si="28"/>
        <v>#DIV/0!</v>
      </c>
      <c r="H18" s="4" t="e">
        <f t="shared" si="29"/>
        <v>#DIV/0!</v>
      </c>
      <c r="I18" s="4">
        <f t="shared" si="30"/>
        <v>0</v>
      </c>
      <c r="J18" s="4">
        <f t="shared" si="30"/>
        <v>0</v>
      </c>
      <c r="O18">
        <v>0</v>
      </c>
      <c r="P18">
        <f>O18/1.2</f>
        <v>0</v>
      </c>
      <c r="Q18">
        <f t="shared" si="32"/>
        <v>0</v>
      </c>
      <c r="R18" s="2">
        <v>0</v>
      </c>
      <c r="S18" s="2"/>
    </row>
    <row r="19" spans="1:19">
      <c r="A19" s="4">
        <f t="shared" si="22"/>
        <v>0</v>
      </c>
      <c r="B19" s="4">
        <f t="shared" si="23"/>
        <v>0</v>
      </c>
      <c r="C19" s="4">
        <f t="shared" si="24"/>
        <v>0</v>
      </c>
      <c r="D19" s="4">
        <f t="shared" si="25"/>
        <v>0</v>
      </c>
      <c r="E19" s="5">
        <f t="shared" si="26"/>
        <v>0</v>
      </c>
      <c r="F19" s="4" t="e">
        <f t="shared" si="27"/>
        <v>#DIV/0!</v>
      </c>
      <c r="G19" s="4" t="e">
        <f t="shared" si="28"/>
        <v>#DIV/0!</v>
      </c>
      <c r="H19" s="4" t="e">
        <f t="shared" si="29"/>
        <v>#DIV/0!</v>
      </c>
      <c r="I19" s="4">
        <f t="shared" si="30"/>
        <v>0</v>
      </c>
      <c r="J19" s="4">
        <f t="shared" si="30"/>
        <v>0</v>
      </c>
      <c r="O19" s="75">
        <v>0</v>
      </c>
      <c r="P19" s="75">
        <f>O19/1.2</f>
        <v>0</v>
      </c>
      <c r="Q19" s="75">
        <f t="shared" ref="Q19" si="33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P23"/>
  <sheetViews>
    <sheetView topLeftCell="E1" zoomScale="115" zoomScaleNormal="115" workbookViewId="0">
      <selection activeCell="N16" sqref="N16"/>
    </sheetView>
  </sheetViews>
  <sheetFormatPr defaultRowHeight="15"/>
  <cols>
    <col min="14" max="14" width="11.140625" customWidth="1"/>
  </cols>
  <sheetData>
    <row r="3" spans="4:16">
      <c r="D3" s="75"/>
      <c r="F3" t="s">
        <v>108</v>
      </c>
      <c r="J3" t="s">
        <v>111</v>
      </c>
      <c r="N3" t="s">
        <v>112</v>
      </c>
    </row>
    <row r="4" spans="4:16">
      <c r="D4" s="75"/>
      <c r="F4">
        <v>12.1</v>
      </c>
      <c r="G4">
        <v>17</v>
      </c>
      <c r="H4">
        <f>G4*F4</f>
        <v>205.7</v>
      </c>
      <c r="J4">
        <v>9.6</v>
      </c>
      <c r="K4">
        <v>15.8</v>
      </c>
      <c r="L4">
        <f>K4*J4</f>
        <v>151.68</v>
      </c>
      <c r="N4">
        <v>9.6</v>
      </c>
      <c r="O4">
        <v>15.2</v>
      </c>
      <c r="P4">
        <f>O4*N4</f>
        <v>145.91999999999999</v>
      </c>
    </row>
    <row r="5" spans="4:16">
      <c r="D5" s="75"/>
      <c r="F5">
        <v>9.6</v>
      </c>
      <c r="G5">
        <v>11.6</v>
      </c>
      <c r="H5" s="75">
        <f t="shared" ref="H5:H7" si="0">G5*F5</f>
        <v>111.36</v>
      </c>
      <c r="J5">
        <v>9</v>
      </c>
      <c r="K5">
        <v>10</v>
      </c>
      <c r="L5" s="75">
        <f t="shared" ref="L5" si="1">K5*J5</f>
        <v>90</v>
      </c>
      <c r="N5">
        <v>16.100000000000001</v>
      </c>
      <c r="O5">
        <v>11.4</v>
      </c>
      <c r="P5" s="75">
        <f t="shared" ref="P5:P7" si="2">O5*N5</f>
        <v>183.54000000000002</v>
      </c>
    </row>
    <row r="6" spans="4:16">
      <c r="D6" s="75"/>
      <c r="F6">
        <v>4.5</v>
      </c>
      <c r="G6">
        <v>7.6</v>
      </c>
      <c r="H6" s="75">
        <f t="shared" si="0"/>
        <v>34.199999999999996</v>
      </c>
      <c r="J6">
        <v>7.6</v>
      </c>
      <c r="K6">
        <v>3.8</v>
      </c>
      <c r="L6" s="75">
        <f>K6*J6</f>
        <v>28.88</v>
      </c>
      <c r="N6">
        <v>4.5999999999999996</v>
      </c>
      <c r="O6">
        <v>7.5</v>
      </c>
      <c r="P6" s="75">
        <f t="shared" si="2"/>
        <v>34.5</v>
      </c>
    </row>
    <row r="7" spans="4:16">
      <c r="D7" s="75"/>
      <c r="F7">
        <v>9.6999999999999993</v>
      </c>
      <c r="G7">
        <v>10.11</v>
      </c>
      <c r="H7" s="75">
        <f t="shared" si="0"/>
        <v>98.066999999999993</v>
      </c>
      <c r="I7" t="s">
        <v>113</v>
      </c>
      <c r="L7" s="75">
        <f>K7*J7</f>
        <v>0</v>
      </c>
      <c r="M7" t="s">
        <v>109</v>
      </c>
      <c r="N7">
        <v>10.3</v>
      </c>
      <c r="O7">
        <v>16.5</v>
      </c>
      <c r="P7" s="75">
        <f t="shared" si="2"/>
        <v>169.95000000000002</v>
      </c>
    </row>
    <row r="8" spans="4:16">
      <c r="D8" s="75"/>
      <c r="H8" s="6">
        <f>SUM(H4:H7)</f>
        <v>449.327</v>
      </c>
      <c r="L8" s="6">
        <f>SUM(L4:L7)</f>
        <v>270.56</v>
      </c>
      <c r="P8" s="6">
        <f>SUM(P4:P7)</f>
        <v>533.91000000000008</v>
      </c>
    </row>
    <row r="9" spans="4:16">
      <c r="D9" s="75"/>
      <c r="I9" t="s">
        <v>74</v>
      </c>
    </row>
    <row r="10" spans="4:16">
      <c r="D10" s="75"/>
    </row>
    <row r="11" spans="4:16">
      <c r="D11" s="75"/>
    </row>
    <row r="12" spans="4:16">
      <c r="D12" s="75"/>
    </row>
    <row r="13" spans="4:16">
      <c r="D13" s="121"/>
    </row>
    <row r="15" spans="4:16">
      <c r="N15" t="s">
        <v>114</v>
      </c>
      <c r="O15">
        <f>P8+L8+H8</f>
        <v>1253.797</v>
      </c>
    </row>
    <row r="17" spans="4:12">
      <c r="D17" s="6"/>
    </row>
    <row r="18" spans="4:12">
      <c r="D18" s="6"/>
    </row>
    <row r="19" spans="4:12">
      <c r="D19" s="6"/>
    </row>
    <row r="20" spans="4:12">
      <c r="D20" s="6"/>
    </row>
    <row r="22" spans="4:12">
      <c r="L22" s="6"/>
    </row>
    <row r="23" spans="4:12">
      <c r="L23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G34"/>
  <sheetViews>
    <sheetView zoomScale="115" zoomScaleNormal="115" workbookViewId="0">
      <selection activeCell="G6" sqref="G6"/>
    </sheetView>
  </sheetViews>
  <sheetFormatPr defaultRowHeight="15"/>
  <sheetData>
    <row r="6" spans="7:7">
      <c r="G6" s="6"/>
    </row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6" sqref="I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9" sqref="F6:J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>
      <selection activeCell="K12" sqref="K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MB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2024-05-27T09:03:04Z</dcterms:modified>
</cp:coreProperties>
</file>