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CONCEPT HOME TEXTILES PVT LTD\"/>
    </mc:Choice>
  </mc:AlternateContent>
  <xr:revisionPtr revIDLastSave="0" documentId="13_ncr:1_{644B4596-B6C0-4E47-901F-F6B52CA7922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C27" i="4" l="1"/>
  <c r="C17" i="6" l="1"/>
  <c r="P12" i="5"/>
  <c r="B53" i="4"/>
  <c r="O15" i="4" l="1"/>
  <c r="H15" i="4"/>
  <c r="J15" i="4" s="1"/>
  <c r="K15" i="4" s="1"/>
  <c r="L15" i="4" s="1"/>
  <c r="N15" i="4" s="1"/>
  <c r="C14" i="4"/>
  <c r="M15" i="4" l="1"/>
  <c r="I15" i="4"/>
  <c r="C9" i="4"/>
  <c r="O17" i="4" l="1"/>
  <c r="H17" i="4"/>
  <c r="J17" i="4" s="1"/>
  <c r="K17" i="4" s="1"/>
  <c r="L17" i="4" s="1"/>
  <c r="N17" i="4" s="1"/>
  <c r="O16" i="4"/>
  <c r="H16" i="4"/>
  <c r="I16" i="4" s="1"/>
  <c r="O14" i="4"/>
  <c r="H14" i="4"/>
  <c r="J14" i="4" s="1"/>
  <c r="K14" i="4" s="1"/>
  <c r="L14" i="4" s="1"/>
  <c r="N14" i="4" s="1"/>
  <c r="M17" i="4" l="1"/>
  <c r="I17" i="4"/>
  <c r="J16" i="4"/>
  <c r="K16" i="4" s="1"/>
  <c r="L16" i="4" s="1"/>
  <c r="N16" i="4" s="1"/>
  <c r="M16" i="4" s="1"/>
  <c r="M14" i="4"/>
  <c r="I14" i="4"/>
  <c r="C119" i="4"/>
  <c r="B88" i="4" l="1"/>
  <c r="B89" i="4" s="1"/>
  <c r="C19" i="4"/>
  <c r="O18" i="4"/>
  <c r="N18" i="4"/>
  <c r="M18" i="4" l="1"/>
  <c r="O19" i="4" l="1"/>
  <c r="N19" i="4" l="1"/>
  <c r="M19" i="4" l="1"/>
  <c r="C32" i="4"/>
  <c r="C29" i="4"/>
  <c r="C35" i="4" s="1"/>
  <c r="C39" i="4"/>
  <c r="C33" i="4" l="1"/>
  <c r="C36" i="4" s="1"/>
  <c r="C40" i="4"/>
  <c r="C38" i="4" l="1"/>
  <c r="C37" i="4"/>
</calcChain>
</file>

<file path=xl/sharedStrings.xml><?xml version="1.0" encoding="utf-8"?>
<sst xmlns="http://schemas.openxmlformats.org/spreadsheetml/2006/main" count="54" uniqueCount="46">
  <si>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</si>
  <si>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</si>
  <si>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</si>
  <si>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</si>
  <si>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</si>
  <si>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</si>
  <si>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</si>
  <si>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</si>
  <si>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</si>
  <si>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</si>
  <si>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</si>
  <si>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</si>
  <si>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</si>
  <si>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</si>
  <si>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</si>
  <si>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</si>
  <si>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</si>
  <si>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</si>
  <si>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</si>
  <si>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</si>
  <si>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</si>
  <si>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</si>
  <si>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</si>
  <si>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</si>
  <si>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</si>
  <si>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</si>
  <si>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</si>
  <si>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</si>
  <si>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</si>
  <si>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>Total Fair Market Value</t>
  </si>
  <si>
    <t>`</t>
  </si>
  <si>
    <t>Age Of Build. In Years(approx)</t>
  </si>
  <si>
    <t>Sq.M</t>
  </si>
  <si>
    <t xml:space="preserve">60 Years from </t>
  </si>
  <si>
    <t xml:space="preserve">Lease </t>
  </si>
  <si>
    <t>25.03.2010</t>
  </si>
  <si>
    <t>First Floor</t>
  </si>
  <si>
    <t>Total BUA</t>
  </si>
  <si>
    <t>Structure Value (as per approved plan)</t>
  </si>
  <si>
    <t xml:space="preserve">Built Up Area </t>
  </si>
  <si>
    <t>CONCEPT HOME TEXTILES PVT LTD</t>
  </si>
  <si>
    <t>land area -F-8/2</t>
  </si>
  <si>
    <t>Industrial Land and Building No. Basement Floor, Plot No. F-8/2, Tarapur Industrial Area, Village - Kolwade, Tarapur, Tarapur, State - Maharashtra, India</t>
  </si>
  <si>
    <t xml:space="preserve">Ground </t>
  </si>
  <si>
    <t xml:space="preserve">Ground Floor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</si>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</sst>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43" fontId="0" fillId="2" borderId="0" xfId="1" applyFont="1" applyFill="1"/>
    <xf numFmtId="0" fontId="0" fillId="2" borderId="0" xfId="0" applyFill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415637</xdr:colOff>
      <xdr:row>19</xdr:row>
      <xdr:rowOff>147202</xdr:rowOff>
    </xdr:from>
    <xdr:to>
      <xdr:col>10</xdr:col>
      <xdr:colOff>179649</xdr:colOff>
      <xdr:row>35</xdr:row>
      <xdr:rowOff>314325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D5AF30-D622-4E20-A0A9-A3A20256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237" y="5376427"/>
          <a:ext cx="5240887" cy="37580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323054</xdr:colOff>
      <xdr:row>19</xdr:row>
      <xdr:rowOff>147203</xdr:rowOff>
    </xdr:from>
    <xdr:to>
      <xdr:col>15</xdr:col>
      <xdr:colOff>564156</xdr:colOff>
      <xdr:row>35</xdr:row>
      <xdr:rowOff>281477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26BB8D-47E7-4F37-BECA-840D6EA7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5054" y="5160817"/>
          <a:ext cx="5280693" cy="370181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372548</xdr:colOff>
      <xdr:row>45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39634-D475-40D6-8BD4-34738668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8774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6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P10" sqref="P10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6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8"/>
      <c r="C1" s="69"/>
    </row>
    <row r="2" spans="2:15" x14ac:dyDescent="0.3">
      <c r="B2" s="75"/>
      <c r="C2" s="70"/>
      <c r="D2" s="71"/>
      <c r="E2" s="72"/>
      <c r="F2" s="73"/>
      <c r="G2" s="74"/>
    </row>
    <row r="3" spans="2:15" ht="27.75" customHeight="1" x14ac:dyDescent="0.3">
      <c r="B3" s="94" t="s">
        <v>40</v>
      </c>
      <c r="C3" s="94"/>
      <c r="D3" s="94"/>
      <c r="E3" s="94"/>
      <c r="F3" s="94"/>
      <c r="G3" s="94"/>
    </row>
    <row r="4" spans="2:15" ht="36" customHeight="1" x14ac:dyDescent="0.3">
      <c r="B4" s="96" t="s">
        <v>42</v>
      </c>
      <c r="C4" s="97"/>
      <c r="D4" s="97"/>
      <c r="E4" s="97"/>
      <c r="F4" s="97"/>
      <c r="G4" s="97"/>
      <c r="H4" s="97"/>
      <c r="I4" s="97"/>
      <c r="J4" s="98"/>
      <c r="L4" s="1"/>
    </row>
    <row r="5" spans="2:15" ht="17.25" customHeight="1" x14ac:dyDescent="0.3">
      <c r="B5" s="79"/>
      <c r="C5" s="79"/>
      <c r="D5" s="79"/>
      <c r="E5" s="79"/>
      <c r="F5" s="79"/>
      <c r="G5" s="79"/>
      <c r="H5" s="79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41</v>
      </c>
      <c r="C7" s="67">
        <v>3000</v>
      </c>
      <c r="D7" s="38" t="s">
        <v>32</v>
      </c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7">
        <v>15000</v>
      </c>
      <c r="D8" s="14"/>
      <c r="F8" s="83"/>
      <c r="G8" s="83"/>
      <c r="H8" s="83"/>
      <c r="K8" s="4"/>
      <c r="M8" s="4"/>
      <c r="N8" s="1"/>
      <c r="O8" s="1"/>
    </row>
    <row r="9" spans="2:15" x14ac:dyDescent="0.3">
      <c r="B9" s="85" t="s">
        <v>16</v>
      </c>
      <c r="C9" s="78">
        <f>C7*C8</f>
        <v>45000000</v>
      </c>
      <c r="D9" s="86"/>
      <c r="F9" s="18"/>
      <c r="G9" s="20"/>
      <c r="H9" s="1"/>
      <c r="K9" s="4"/>
      <c r="M9" s="4"/>
      <c r="N9" s="1"/>
      <c r="O9" s="1"/>
    </row>
    <row r="10" spans="2:15" ht="20.25" customHeight="1" x14ac:dyDescent="0.3">
      <c r="B10" s="39"/>
      <c r="C10" s="59"/>
      <c r="D10" s="40"/>
      <c r="F10" s="18"/>
      <c r="G10" s="20"/>
      <c r="H10" s="1"/>
      <c r="K10" s="4"/>
      <c r="M10" s="4"/>
      <c r="N10" s="1"/>
      <c r="O10" s="1"/>
    </row>
    <row r="11" spans="2:15" ht="33" customHeight="1" x14ac:dyDescent="0.3">
      <c r="B11" s="95" t="s">
        <v>38</v>
      </c>
      <c r="C11" s="95"/>
      <c r="E11" s="17"/>
    </row>
    <row r="12" spans="2:15" s="2" customFormat="1" ht="63.75" x14ac:dyDescent="0.2">
      <c r="B12" s="41" t="s">
        <v>17</v>
      </c>
      <c r="C12" s="60" t="s">
        <v>39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31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5" s="22" customFormat="1" x14ac:dyDescent="0.2">
      <c r="B13" s="21"/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8" t="s">
        <v>43</v>
      </c>
      <c r="C14" s="48">
        <f>609-139.69</f>
        <v>469.31</v>
      </c>
      <c r="D14" s="48">
        <v>1986</v>
      </c>
      <c r="E14" s="23">
        <v>2024</v>
      </c>
      <c r="F14" s="43">
        <v>50</v>
      </c>
      <c r="G14" s="43">
        <v>20000</v>
      </c>
      <c r="H14" s="43">
        <f t="shared" ref="H14:H17" si="0">E14-D14</f>
        <v>38</v>
      </c>
      <c r="I14" s="43">
        <f t="shared" ref="I14:I17" si="1">F14-H14</f>
        <v>12</v>
      </c>
      <c r="J14" s="43">
        <f t="shared" ref="J14:J17" si="2">IF(H14&gt;=5,90*H14/F14,0)</f>
        <v>68.400000000000006</v>
      </c>
      <c r="K14" s="43">
        <f t="shared" ref="K14:K17" si="3">G14/100*J14</f>
        <v>13680.000000000002</v>
      </c>
      <c r="L14" s="43">
        <f t="shared" ref="L14:L17" si="4">ROUND((G14-K14),0)</f>
        <v>6320</v>
      </c>
      <c r="M14" s="43">
        <f t="shared" ref="M14:M18" si="5">O14-N14</f>
        <v>6420161</v>
      </c>
      <c r="N14" s="43">
        <f t="shared" ref="N14:N18" si="6">ROUND(L14*C14,0)</f>
        <v>2966039</v>
      </c>
      <c r="O14" s="43">
        <f t="shared" ref="O14:O18" si="7">ROUND(G14*C14,0)</f>
        <v>9386200</v>
      </c>
    </row>
    <row r="15" spans="2:15" s="22" customFormat="1" x14ac:dyDescent="0.3">
      <c r="B15" s="48" t="s">
        <v>44</v>
      </c>
      <c r="C15" s="48">
        <v>451.8</v>
      </c>
      <c r="D15" s="48">
        <v>2021</v>
      </c>
      <c r="E15" s="23">
        <v>2024</v>
      </c>
      <c r="F15" s="43">
        <v>50</v>
      </c>
      <c r="G15" s="43">
        <v>20000</v>
      </c>
      <c r="H15" s="43">
        <f t="shared" ref="H15" si="8">E15-D15</f>
        <v>3</v>
      </c>
      <c r="I15" s="43">
        <f t="shared" ref="I15" si="9">F15-H15</f>
        <v>47</v>
      </c>
      <c r="J15" s="43">
        <f t="shared" ref="J15" si="10">IF(H15&gt;=5,90*H15/F15,0)</f>
        <v>0</v>
      </c>
      <c r="K15" s="43">
        <f t="shared" ref="K15" si="11">G15/100*J15</f>
        <v>0</v>
      </c>
      <c r="L15" s="43">
        <f t="shared" ref="L15" si="12">ROUND((G15-K15),0)</f>
        <v>20000</v>
      </c>
      <c r="M15" s="43">
        <f t="shared" ref="M15" si="13">O15-N15</f>
        <v>0</v>
      </c>
      <c r="N15" s="43">
        <f t="shared" ref="N15" si="14">ROUND(L15*C15,0)</f>
        <v>9036000</v>
      </c>
      <c r="O15" s="43">
        <f t="shared" ref="O15" si="15">ROUND(G15*C15,0)</f>
        <v>9036000</v>
      </c>
    </row>
    <row r="16" spans="2:15" s="22" customFormat="1" x14ac:dyDescent="0.3">
      <c r="B16" s="48" t="s">
        <v>36</v>
      </c>
      <c r="C16" s="48">
        <v>451.8</v>
      </c>
      <c r="D16" s="48">
        <v>2021</v>
      </c>
      <c r="E16" s="23">
        <v>2024</v>
      </c>
      <c r="F16" s="43">
        <v>50</v>
      </c>
      <c r="G16" s="43">
        <v>15000</v>
      </c>
      <c r="H16" s="43">
        <f t="shared" si="0"/>
        <v>3</v>
      </c>
      <c r="I16" s="43">
        <f t="shared" si="1"/>
        <v>47</v>
      </c>
      <c r="J16" s="43">
        <f t="shared" si="2"/>
        <v>0</v>
      </c>
      <c r="K16" s="43">
        <f t="shared" si="3"/>
        <v>0</v>
      </c>
      <c r="L16" s="43">
        <f t="shared" si="4"/>
        <v>15000</v>
      </c>
      <c r="M16" s="43">
        <f t="shared" si="5"/>
        <v>0</v>
      </c>
      <c r="N16" s="43">
        <f t="shared" si="6"/>
        <v>6777000</v>
      </c>
      <c r="O16" s="43">
        <f t="shared" si="7"/>
        <v>6777000</v>
      </c>
    </row>
    <row r="17" spans="2:15" s="22" customFormat="1" x14ac:dyDescent="0.3">
      <c r="B17" s="48"/>
      <c r="C17" s="48"/>
      <c r="D17" s="48"/>
      <c r="E17" s="23"/>
      <c r="F17" s="43"/>
      <c r="G17" s="43"/>
      <c r="H17" s="43">
        <f t="shared" si="0"/>
        <v>0</v>
      </c>
      <c r="I17" s="43">
        <f t="shared" si="1"/>
        <v>0</v>
      </c>
      <c r="J17" s="43">
        <f t="shared" si="2"/>
        <v>0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7"/>
        <v>0</v>
      </c>
    </row>
    <row r="18" spans="2:15" s="22" customFormat="1" x14ac:dyDescent="0.3">
      <c r="B18" s="48"/>
      <c r="C18" s="61"/>
      <c r="D18" s="48"/>
      <c r="E18" s="23"/>
      <c r="F18" s="43"/>
      <c r="G18" s="43"/>
      <c r="H18" s="43"/>
      <c r="I18" s="43"/>
      <c r="J18" s="43"/>
      <c r="K18" s="43"/>
      <c r="L18" s="43"/>
      <c r="M18" s="43">
        <f t="shared" si="5"/>
        <v>0</v>
      </c>
      <c r="N18" s="43">
        <f t="shared" si="6"/>
        <v>0</v>
      </c>
      <c r="O18" s="43">
        <f t="shared" si="7"/>
        <v>0</v>
      </c>
    </row>
    <row r="19" spans="2:15" s="26" customFormat="1" x14ac:dyDescent="0.3">
      <c r="B19" s="25" t="s">
        <v>37</v>
      </c>
      <c r="C19" s="62">
        <f>SUM(C14:C18)</f>
        <v>1372.91</v>
      </c>
      <c r="D19" s="46"/>
      <c r="E19" s="46"/>
      <c r="F19" s="44"/>
      <c r="G19" s="43"/>
      <c r="H19" s="45"/>
      <c r="I19" s="45"/>
      <c r="J19" s="45"/>
      <c r="K19" s="45"/>
      <c r="L19" s="45"/>
      <c r="M19" s="47">
        <f>SUM(M14:M18)</f>
        <v>6420161</v>
      </c>
      <c r="N19" s="47">
        <f>SUM(N14:N18)</f>
        <v>18779039</v>
      </c>
      <c r="O19" s="47">
        <f>SUM(O14:O18)</f>
        <v>25199200</v>
      </c>
    </row>
    <row r="20" spans="2:15" s="26" customFormat="1" ht="18.75" customHeight="1" x14ac:dyDescent="0.3">
      <c r="B20" s="50"/>
      <c r="C20" s="63"/>
      <c r="D20" s="51"/>
      <c r="E20" s="51"/>
      <c r="F20" s="52"/>
      <c r="G20" s="53"/>
      <c r="H20" s="54"/>
      <c r="I20" s="54"/>
      <c r="J20" s="54"/>
      <c r="K20" s="54"/>
      <c r="L20" s="54"/>
      <c r="M20" s="55"/>
      <c r="N20" s="55"/>
      <c r="O20" s="55"/>
    </row>
    <row r="21" spans="2:15" x14ac:dyDescent="0.3">
      <c r="B21" s="89" t="s">
        <v>23</v>
      </c>
      <c r="C21" s="89"/>
      <c r="D21" s="24"/>
      <c r="E21" s="24"/>
      <c r="G21" s="80"/>
      <c r="H21" s="29"/>
      <c r="I21" s="1"/>
      <c r="J21" s="1"/>
      <c r="L21" s="1"/>
      <c r="N21" s="1"/>
      <c r="O21" s="1"/>
    </row>
    <row r="22" spans="2:15" x14ac:dyDescent="0.3">
      <c r="B22" s="12" t="s">
        <v>24</v>
      </c>
      <c r="C22" s="81"/>
      <c r="D22" s="24"/>
      <c r="E22" s="4"/>
      <c r="F22" s="80"/>
      <c r="H22" s="29"/>
      <c r="I22" s="1"/>
      <c r="J22" s="1"/>
      <c r="L22" s="1"/>
      <c r="N22" s="1"/>
      <c r="O22" s="1"/>
    </row>
    <row r="23" spans="2:15" x14ac:dyDescent="0.3">
      <c r="B23" s="13" t="s">
        <v>5</v>
      </c>
      <c r="C23" s="82"/>
      <c r="D23" s="24"/>
      <c r="E23" s="24"/>
      <c r="G23" s="29"/>
      <c r="H23" s="29"/>
      <c r="I23" s="26"/>
      <c r="J23" s="26"/>
      <c r="K23" s="26"/>
      <c r="L23" s="26"/>
      <c r="N23" s="19"/>
      <c r="O23" s="1"/>
    </row>
    <row r="24" spans="2:15" x14ac:dyDescent="0.3">
      <c r="B24" s="13" t="s">
        <v>6</v>
      </c>
      <c r="C24" s="81"/>
      <c r="D24" s="24"/>
      <c r="E24" s="24"/>
      <c r="G24" s="29"/>
      <c r="H24" s="29"/>
      <c r="I24" s="1"/>
      <c r="J24" s="1"/>
      <c r="L24" s="19"/>
      <c r="M24" s="19"/>
      <c r="N24" s="1"/>
      <c r="O24" s="1"/>
    </row>
    <row r="25" spans="2:15" x14ac:dyDescent="0.3">
      <c r="B25" s="27"/>
      <c r="C25" s="64"/>
      <c r="D25" s="24"/>
      <c r="E25" s="49"/>
      <c r="G25" s="29"/>
      <c r="H25" s="29"/>
      <c r="I25" s="1"/>
      <c r="J25" s="1"/>
      <c r="L25" s="1"/>
      <c r="N25" s="1"/>
      <c r="O25" s="1"/>
    </row>
    <row r="26" spans="2:15" ht="16.5" customHeight="1" x14ac:dyDescent="0.3">
      <c r="B26" s="90" t="s">
        <v>13</v>
      </c>
      <c r="C26" s="91"/>
      <c r="D26" s="24"/>
      <c r="E26" s="28"/>
      <c r="F26" s="11"/>
      <c r="G26" s="77"/>
      <c r="H26" s="76"/>
      <c r="I26" s="1"/>
      <c r="J26" s="1"/>
      <c r="L26" s="1"/>
      <c r="N26" s="1"/>
      <c r="O26" s="1"/>
    </row>
    <row r="27" spans="2:15" x14ac:dyDescent="0.3">
      <c r="B27" s="12" t="s">
        <v>9</v>
      </c>
      <c r="C27" s="58">
        <f>C7-C19</f>
        <v>1627.09</v>
      </c>
      <c r="D27" s="30"/>
      <c r="E27" s="4"/>
      <c r="F27" s="11"/>
      <c r="H27" s="1"/>
      <c r="I27" s="1"/>
      <c r="J27" s="1"/>
      <c r="L27" s="1"/>
      <c r="N27" s="1"/>
      <c r="O27" s="1"/>
    </row>
    <row r="28" spans="2:15" x14ac:dyDescent="0.3">
      <c r="B28" s="13" t="s">
        <v>5</v>
      </c>
      <c r="C28" s="57">
        <v>500</v>
      </c>
      <c r="D28" s="17"/>
      <c r="E28" s="4"/>
      <c r="H28" s="1"/>
      <c r="I28" s="1"/>
      <c r="J28" s="1"/>
      <c r="L28" s="1"/>
      <c r="N28" s="1"/>
      <c r="O28" s="1"/>
    </row>
    <row r="29" spans="2:15" x14ac:dyDescent="0.3">
      <c r="B29" s="13" t="s">
        <v>6</v>
      </c>
      <c r="C29" s="58">
        <f>ROUND((C27*C28),0)</f>
        <v>813545</v>
      </c>
      <c r="D29" s="5"/>
      <c r="E29" s="4"/>
      <c r="H29" s="1"/>
      <c r="I29" s="1"/>
      <c r="J29" s="1"/>
      <c r="L29" s="1"/>
      <c r="N29" s="1"/>
      <c r="O29" s="1"/>
    </row>
    <row r="30" spans="2:15" x14ac:dyDescent="0.3">
      <c r="C30" s="65"/>
      <c r="D30" s="5"/>
      <c r="E30" s="5"/>
      <c r="G30" s="11"/>
      <c r="I30" s="7"/>
      <c r="J30" s="7"/>
      <c r="M30" s="11"/>
    </row>
    <row r="31" spans="2:15" x14ac:dyDescent="0.3">
      <c r="B31" s="92"/>
      <c r="C31" s="93"/>
      <c r="D31" s="11"/>
      <c r="E31" s="4"/>
      <c r="F31" s="7"/>
      <c r="G31" s="7"/>
      <c r="H31" s="1"/>
      <c r="J31" s="11"/>
      <c r="K31" s="4"/>
      <c r="M31" s="4"/>
      <c r="N31" s="1"/>
      <c r="O31" s="1"/>
    </row>
    <row r="32" spans="2:15" x14ac:dyDescent="0.3">
      <c r="B32" s="31" t="s">
        <v>11</v>
      </c>
      <c r="C32" s="58">
        <f>C9</f>
        <v>45000000</v>
      </c>
      <c r="D32" s="9"/>
      <c r="E32" s="9"/>
      <c r="F32" s="10"/>
      <c r="G32" s="10"/>
      <c r="H32" s="1"/>
      <c r="J32" s="8"/>
      <c r="K32" s="4"/>
      <c r="M32" s="4"/>
      <c r="N32" s="1"/>
      <c r="O32" s="1"/>
    </row>
    <row r="33" spans="2:16" x14ac:dyDescent="0.3">
      <c r="B33" s="31" t="s">
        <v>12</v>
      </c>
      <c r="C33" s="58">
        <f>N19</f>
        <v>18779039</v>
      </c>
      <c r="D33" s="9"/>
      <c r="E33" s="9"/>
      <c r="F33" s="84"/>
      <c r="J33" s="10"/>
      <c r="K33" s="4"/>
      <c r="M33" s="4"/>
      <c r="N33" s="1"/>
      <c r="P33" s="4"/>
    </row>
    <row r="34" spans="2:16" ht="33" x14ac:dyDescent="0.3">
      <c r="B34" s="31" t="s">
        <v>25</v>
      </c>
      <c r="C34" s="58"/>
      <c r="D34" s="9"/>
      <c r="E34" s="9"/>
      <c r="F34" s="10"/>
      <c r="G34" s="10"/>
      <c r="J34" s="10"/>
      <c r="K34" s="4"/>
      <c r="M34" s="4"/>
      <c r="N34" s="1"/>
      <c r="O34" s="1"/>
    </row>
    <row r="35" spans="2:16" x14ac:dyDescent="0.3">
      <c r="B35" s="31" t="s">
        <v>10</v>
      </c>
      <c r="C35" s="58">
        <f>C29</f>
        <v>813545</v>
      </c>
      <c r="D35" s="9"/>
      <c r="E35" s="9"/>
      <c r="F35" s="10"/>
      <c r="G35" s="10"/>
      <c r="H35" s="1"/>
      <c r="J35" s="10"/>
      <c r="K35" s="4"/>
      <c r="M35" s="4"/>
      <c r="N35" s="1"/>
      <c r="O35" s="1"/>
    </row>
    <row r="36" spans="2:16" ht="33" x14ac:dyDescent="0.3">
      <c r="B36" s="32" t="s">
        <v>29</v>
      </c>
      <c r="C36" s="78">
        <f>C32+C33+C34+C35</f>
        <v>64592584</v>
      </c>
      <c r="D36" s="8"/>
      <c r="E36" s="4"/>
      <c r="F36" s="15"/>
      <c r="G36" s="4" t="s">
        <v>30</v>
      </c>
      <c r="J36" s="1"/>
      <c r="K36" s="4"/>
      <c r="M36" s="4"/>
      <c r="N36" s="1"/>
      <c r="O36" s="1"/>
    </row>
    <row r="37" spans="2:16" x14ac:dyDescent="0.3">
      <c r="B37" s="32" t="s">
        <v>7</v>
      </c>
      <c r="C37" s="78">
        <f>ROUND(C36*0.9,0)</f>
        <v>58133326</v>
      </c>
      <c r="D37" s="8"/>
      <c r="E37" s="4"/>
      <c r="J37" s="1"/>
      <c r="K37" s="4"/>
      <c r="M37" s="4"/>
      <c r="N37" s="1"/>
      <c r="O37" s="1"/>
    </row>
    <row r="38" spans="2:16" x14ac:dyDescent="0.3">
      <c r="B38" s="32" t="s">
        <v>8</v>
      </c>
      <c r="C38" s="78">
        <f>MROUND(C36*80%,1)</f>
        <v>51674067</v>
      </c>
      <c r="D38" s="8"/>
      <c r="E38" s="4"/>
      <c r="F38" s="15"/>
      <c r="G38" s="15"/>
      <c r="J38" s="1"/>
      <c r="K38" s="4"/>
      <c r="M38" s="4"/>
      <c r="N38" s="1"/>
      <c r="O38" s="1"/>
    </row>
    <row r="39" spans="2:16" x14ac:dyDescent="0.3">
      <c r="B39" s="32" t="s">
        <v>26</v>
      </c>
      <c r="C39" s="78">
        <f>O19</f>
        <v>25199200</v>
      </c>
      <c r="D39" s="4"/>
      <c r="E39" s="4"/>
      <c r="F39" s="4"/>
      <c r="J39" s="1"/>
      <c r="K39" s="4"/>
      <c r="M39" s="33"/>
      <c r="N39" s="1"/>
      <c r="O39" s="1"/>
    </row>
    <row r="40" spans="2:16" x14ac:dyDescent="0.3">
      <c r="B40" s="31" t="s">
        <v>27</v>
      </c>
      <c r="C40" s="78">
        <f>D9+N19</f>
        <v>18779039</v>
      </c>
      <c r="D40" s="4"/>
      <c r="E40" s="4"/>
      <c r="F40" s="4"/>
      <c r="J40" s="1"/>
      <c r="K40" s="4"/>
      <c r="M40" s="33"/>
      <c r="N40" s="1"/>
      <c r="O40" s="1"/>
    </row>
    <row r="41" spans="2:16" x14ac:dyDescent="0.3">
      <c r="B41" s="1"/>
      <c r="F41" s="84"/>
    </row>
    <row r="42" spans="2:16" x14ac:dyDescent="0.3">
      <c r="B42" s="1"/>
      <c r="F42" s="84"/>
      <c r="M42" s="34"/>
    </row>
    <row r="43" spans="2:16" x14ac:dyDescent="0.3">
      <c r="B43" s="1"/>
      <c r="M43" s="34"/>
    </row>
    <row r="44" spans="2:16" x14ac:dyDescent="0.3">
      <c r="B44" s="1"/>
      <c r="M44" s="34"/>
    </row>
    <row r="45" spans="2:16" x14ac:dyDescent="0.3">
      <c r="B45" s="1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1" x14ac:dyDescent="0.3">
      <c r="B49" s="1"/>
    </row>
    <row r="50" spans="2:11" x14ac:dyDescent="0.3">
      <c r="B50" s="1"/>
    </row>
    <row r="51" spans="2:11" x14ac:dyDescent="0.3">
      <c r="B51" s="1"/>
      <c r="C51" s="56"/>
    </row>
    <row r="52" spans="2:11" x14ac:dyDescent="0.3">
      <c r="B52" s="1"/>
      <c r="C52" s="56"/>
    </row>
    <row r="53" spans="2:11" x14ac:dyDescent="0.3">
      <c r="B53" s="1">
        <f>155000000/10000</f>
        <v>15500</v>
      </c>
      <c r="C53" s="56"/>
    </row>
    <row r="54" spans="2:11" x14ac:dyDescent="0.3">
      <c r="B54" s="1"/>
    </row>
    <row r="55" spans="2:11" x14ac:dyDescent="0.3">
      <c r="B55" s="1"/>
      <c r="C55" s="56"/>
    </row>
    <row r="56" spans="2:11" x14ac:dyDescent="0.3">
      <c r="B56" s="1"/>
      <c r="C56" s="56"/>
      <c r="F56" s="15" t="s">
        <v>34</v>
      </c>
      <c r="G56" s="15" t="s">
        <v>33</v>
      </c>
      <c r="H56" s="4" t="s">
        <v>35</v>
      </c>
    </row>
    <row r="57" spans="2:11" x14ac:dyDescent="0.3">
      <c r="B57" s="1"/>
      <c r="C57" s="56"/>
    </row>
    <row r="58" spans="2:11" x14ac:dyDescent="0.3">
      <c r="B58" s="1"/>
      <c r="C58" s="56"/>
    </row>
    <row r="59" spans="2:11" x14ac:dyDescent="0.3">
      <c r="B59" s="1"/>
      <c r="C59" s="56"/>
    </row>
    <row r="60" spans="2:11" x14ac:dyDescent="0.3">
      <c r="B60" s="1"/>
      <c r="C60" s="56"/>
      <c r="G60" s="35"/>
      <c r="H60" s="35"/>
      <c r="I60" s="35"/>
      <c r="J60" s="35"/>
      <c r="K60" s="6"/>
    </row>
    <row r="61" spans="2:11" x14ac:dyDescent="0.3">
      <c r="B61" s="1"/>
      <c r="C61" s="56"/>
      <c r="G61" s="33"/>
      <c r="H61" s="1"/>
      <c r="I61" s="33"/>
      <c r="J61" s="33"/>
    </row>
    <row r="62" spans="2:11" x14ac:dyDescent="0.3">
      <c r="B62" s="1"/>
      <c r="C62" s="56"/>
      <c r="G62" s="33"/>
      <c r="H62" s="33"/>
      <c r="I62" s="42"/>
      <c r="J62" s="42"/>
    </row>
    <row r="63" spans="2:11" x14ac:dyDescent="0.3">
      <c r="B63" s="1"/>
      <c r="C63" s="56"/>
      <c r="G63" s="33"/>
      <c r="H63" s="33"/>
      <c r="I63" s="33"/>
      <c r="J63" s="33"/>
    </row>
    <row r="64" spans="2:11" x14ac:dyDescent="0.3">
      <c r="B64" s="1"/>
      <c r="C64" s="56"/>
      <c r="G64" s="33"/>
      <c r="H64" s="36"/>
      <c r="I64" s="33"/>
      <c r="J64" s="33"/>
    </row>
    <row r="65" spans="2:10" x14ac:dyDescent="0.3">
      <c r="B65" s="1"/>
      <c r="C65" s="56"/>
      <c r="G65" s="33"/>
      <c r="H65" s="33"/>
      <c r="I65" s="33"/>
      <c r="J65" s="33"/>
    </row>
    <row r="66" spans="2:10" x14ac:dyDescent="0.3">
      <c r="B66" s="1"/>
      <c r="C66" s="56"/>
      <c r="G66" s="33"/>
      <c r="H66" s="33"/>
      <c r="I66" s="33"/>
      <c r="J66" s="33"/>
    </row>
    <row r="67" spans="2:10" x14ac:dyDescent="0.3">
      <c r="B67" s="1"/>
      <c r="C67" s="56"/>
      <c r="G67" s="33"/>
      <c r="H67" s="33"/>
      <c r="I67" s="33"/>
      <c r="J67" s="33"/>
    </row>
    <row r="68" spans="2:10" x14ac:dyDescent="0.3">
      <c r="B68" s="1"/>
      <c r="C68" s="56"/>
      <c r="G68" s="33"/>
      <c r="H68" s="33"/>
      <c r="I68" s="33"/>
      <c r="J68" s="33"/>
    </row>
    <row r="69" spans="2:10" x14ac:dyDescent="0.3">
      <c r="B69" s="1"/>
      <c r="C69" s="56"/>
      <c r="G69" s="33"/>
      <c r="H69" s="33"/>
      <c r="I69" s="33"/>
      <c r="J69" s="33"/>
    </row>
    <row r="70" spans="2:10" x14ac:dyDescent="0.3">
      <c r="B70" s="1"/>
      <c r="C70" s="56"/>
      <c r="G70" s="33"/>
      <c r="H70" s="33"/>
      <c r="I70" s="33"/>
      <c r="J70" s="33"/>
    </row>
    <row r="71" spans="2:10" x14ac:dyDescent="0.3">
      <c r="B71" s="1"/>
      <c r="C71" s="56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</row>
    <row r="76" spans="2:10" x14ac:dyDescent="0.3">
      <c r="B76" s="1"/>
      <c r="C76" s="56"/>
      <c r="G76" s="37"/>
    </row>
    <row r="77" spans="2:10" x14ac:dyDescent="0.3">
      <c r="B77" s="1"/>
      <c r="C77" s="56"/>
      <c r="G77" s="37"/>
    </row>
    <row r="78" spans="2:10" x14ac:dyDescent="0.3">
      <c r="B78" s="1"/>
      <c r="C78" s="56"/>
      <c r="G78" s="37"/>
    </row>
    <row r="79" spans="2:10" x14ac:dyDescent="0.3">
      <c r="B79" s="1"/>
      <c r="C79" s="56"/>
      <c r="G79" s="37"/>
    </row>
    <row r="80" spans="2:10" x14ac:dyDescent="0.3">
      <c r="B80" s="1"/>
      <c r="C80" s="56"/>
      <c r="G80" s="37"/>
    </row>
    <row r="81" spans="2:7" x14ac:dyDescent="0.3">
      <c r="B81" s="1"/>
      <c r="C81" s="56"/>
      <c r="G81" s="37"/>
    </row>
    <row r="82" spans="2:7" x14ac:dyDescent="0.3">
      <c r="B82" s="1"/>
      <c r="C82" s="56"/>
      <c r="G82" s="37"/>
    </row>
    <row r="83" spans="2:7" x14ac:dyDescent="0.3">
      <c r="B83" s="1"/>
      <c r="C83" s="56"/>
      <c r="G83" s="37"/>
    </row>
    <row r="84" spans="2:7" x14ac:dyDescent="0.3">
      <c r="B84" s="1"/>
      <c r="C84" s="56"/>
      <c r="G84" s="37"/>
    </row>
    <row r="85" spans="2:7" x14ac:dyDescent="0.3">
      <c r="B85" s="1"/>
      <c r="C85" s="56"/>
      <c r="G85" s="37"/>
    </row>
    <row r="86" spans="2:7" x14ac:dyDescent="0.3">
      <c r="B86" s="1"/>
      <c r="C86" s="56"/>
    </row>
    <row r="87" spans="2:7" x14ac:dyDescent="0.3">
      <c r="B87" s="1"/>
      <c r="C87" s="56"/>
    </row>
    <row r="88" spans="2:7" x14ac:dyDescent="0.3">
      <c r="B88" s="1">
        <f>3350000/300</f>
        <v>11166.666666666666</v>
      </c>
      <c r="C88" s="56"/>
    </row>
    <row r="89" spans="2:7" x14ac:dyDescent="0.3">
      <c r="B89" s="1">
        <f>B88/10.764</f>
        <v>1037.4086461042982</v>
      </c>
      <c r="C89" s="56"/>
    </row>
    <row r="90" spans="2:7" x14ac:dyDescent="0.3">
      <c r="B90" s="1"/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>
        <f>1969*10.764</f>
        <v>21194.315999999999</v>
      </c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</sheetData>
  <mergeCells count="6">
    <mergeCell ref="B21:C21"/>
    <mergeCell ref="B26:C26"/>
    <mergeCell ref="B31:C31"/>
    <mergeCell ref="B3:G3"/>
    <mergeCell ref="B11:C11"/>
    <mergeCell ref="B4:J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2:Q12"/>
  <sheetViews>
    <sheetView workbookViewId="0">
      <selection activeCell="P20" sqref="P20"/>
    </sheetView>
  </sheetViews>
  <sheetFormatPr defaultRowHeight="15" x14ac:dyDescent="0.25"/>
  <cols>
    <col min="16" max="16" width="10" bestFit="1" customWidth="1"/>
  </cols>
  <sheetData>
    <row r="12" spans="16:17" x14ac:dyDescent="0.25">
      <c r="P12" s="87">
        <f>155000000/10000</f>
        <v>15500</v>
      </c>
      <c r="Q12" s="88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C17"/>
  <sheetViews>
    <sheetView topLeftCell="A4" workbookViewId="0">
      <selection activeCell="C18" sqref="C18"/>
    </sheetView>
  </sheetViews>
  <sheetFormatPr defaultRowHeight="15" x14ac:dyDescent="0.25"/>
  <cols>
    <col min="22" max="22" width="14.5703125" customWidth="1"/>
  </cols>
  <sheetData>
    <row r="17" spans="3:3" x14ac:dyDescent="0.25">
      <c r="C17">
        <f>280000000/126510</f>
        <v>2213.263773614734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U14" sqref="U14:AA2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2024-06-07T07:21:18Z</dcterms:modified>
</cp:coreProperties>
</file>