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F9C2DA21-EFA1-4211-8289-D8142CF78A59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" sheetId="5" r:id="rId1"/>
    <sheet name="Sheet7" sheetId="12" r:id="rId2"/>
    <sheet name="Sheet6" sheetId="11" r:id="rId3"/>
    <sheet name="Sheet5" sheetId="10" r:id="rId4"/>
    <sheet name="Fenkin" sheetId="9" r:id="rId5"/>
    <sheet name="Sheet1" sheetId="6" r:id="rId6"/>
    <sheet name="Sheet2" sheetId="7" r:id="rId7"/>
    <sheet name="Sheet3" sheetId="8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19" i="5" l="1"/>
  <c r="I19" i="5"/>
  <c r="E49" i="5"/>
  <c r="E48" i="5"/>
  <c r="E47" i="5"/>
  <c r="E46" i="5"/>
  <c r="B13" i="5"/>
  <c r="B14" i="5" s="1"/>
  <c r="B9" i="5"/>
  <c r="J11" i="5"/>
  <c r="I11" i="5"/>
  <c r="I10" i="5"/>
  <c r="I9" i="5"/>
  <c r="J58" i="5"/>
  <c r="K58" i="5" s="1"/>
  <c r="G58" i="5"/>
  <c r="L58" i="5"/>
  <c r="J57" i="5"/>
  <c r="K57" i="5" s="1"/>
  <c r="G57" i="5"/>
  <c r="L57" i="5"/>
  <c r="G56" i="5"/>
  <c r="L56" i="5"/>
  <c r="L55" i="5"/>
  <c r="J55" i="5"/>
  <c r="K55" i="5" s="1"/>
  <c r="G55" i="5"/>
  <c r="G40" i="5"/>
  <c r="G39" i="5"/>
  <c r="G38" i="5"/>
  <c r="I37" i="5"/>
  <c r="L54" i="5"/>
  <c r="J54" i="5"/>
  <c r="K54" i="5" s="1"/>
  <c r="G54" i="5"/>
  <c r="L53" i="5"/>
  <c r="J53" i="5"/>
  <c r="K53" i="5"/>
  <c r="G53" i="5"/>
  <c r="L52" i="5"/>
  <c r="J52" i="5"/>
  <c r="L51" i="5"/>
  <c r="G52" i="5" l="1"/>
  <c r="K52" i="5"/>
  <c r="H33" i="5" l="1"/>
  <c r="I32" i="5" l="1"/>
  <c r="G47" i="5"/>
  <c r="G46" i="5"/>
  <c r="I36" i="5"/>
  <c r="J51" i="5"/>
  <c r="K51" i="5" s="1"/>
  <c r="G51" i="5"/>
  <c r="J50" i="5"/>
  <c r="K50" i="5" s="1"/>
  <c r="G50" i="5"/>
  <c r="B19" i="5" l="1"/>
  <c r="I35" i="5"/>
  <c r="I34" i="5"/>
  <c r="J49" i="5"/>
  <c r="K49" i="5" s="1"/>
  <c r="G49" i="5"/>
  <c r="J48" i="5"/>
  <c r="G48" i="5"/>
  <c r="J47" i="5"/>
  <c r="J46" i="5"/>
  <c r="H37" i="5"/>
  <c r="G37" i="5"/>
  <c r="H36" i="5"/>
  <c r="G36" i="5"/>
  <c r="H35" i="5"/>
  <c r="G35" i="5"/>
  <c r="H34" i="5"/>
  <c r="G34" i="5"/>
  <c r="G33" i="5"/>
  <c r="H32" i="5"/>
  <c r="G32" i="5"/>
  <c r="K6" i="5"/>
  <c r="L6" i="5" s="1"/>
  <c r="B12" i="5"/>
  <c r="B7" i="5"/>
  <c r="K46" i="5" l="1"/>
  <c r="B8" i="5"/>
  <c r="B15" i="5"/>
  <c r="B20" i="5" s="1"/>
  <c r="B25" i="5" s="1"/>
  <c r="K48" i="5"/>
  <c r="K47" i="5"/>
  <c r="B23" i="5" l="1"/>
  <c r="B21" i="5"/>
  <c r="B22" i="5"/>
</calcChain>
</file>

<file path=xl/sharedStrings.xml><?xml version="1.0" encoding="utf-8"?>
<sst xmlns="http://schemas.openxmlformats.org/spreadsheetml/2006/main" count="27" uniqueCount="26">
  <si>
    <t>Value</t>
  </si>
  <si>
    <t>Con. Year</t>
  </si>
  <si>
    <t>Area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</si>
  <si>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</si>
  <si>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</si>
  <si>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</si>
  <si>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</si>
  <si>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</si>
  <si>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</si>
  <si>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</si>
  <si>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</si>
  <si>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</si>
  <si>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</si>
  <si>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</si>
  <si>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</si>
  <si>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</si>
  <si>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</si>
  <si>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Online</t>
  </si>
  <si>
    <t>Carpet Area</t>
  </si>
  <si>
    <t>Rate on carpet</t>
  </si>
  <si>
    <t>Rate on Built up Area</t>
  </si>
  <si>
    <t>Igr</t>
  </si>
  <si>
    <t>Rate</t>
  </si>
  <si>
    <t>Carpet</t>
  </si>
  <si>
    <t>Measurement Area</t>
  </si>
  <si>
    <t>FB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</si>
</sst>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7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Arial Narrow"/>
      <family val="2"/>
    </font>
    <font>
      <b/>
      <sz val="12"/>
      <name val="Arial Narrow"/>
      <family val="2"/>
    </font>
    <font>
      <sz val="12"/>
      <color theme="1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50">
    <xf numFmtId="0" fontId="0" fillId="0" borderId="0" xfId="0"/>
    <xf numFmtId="43" fontId="0" fillId="0" borderId="0" xfId="0" applyNumberFormat="1"/>
    <xf numFmtId="0" fontId="0" fillId="0" borderId="1" xfId="0" applyBorder="1"/>
    <xf numFmtId="43" fontId="0" fillId="0" borderId="1" xfId="0" applyNumberFormat="1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2" borderId="0" xfId="0" applyFill="1"/>
    <xf numFmtId="0" fontId="0" fillId="2" borderId="1" xfId="0" applyFill="1" applyBorder="1"/>
    <xf numFmtId="0" fontId="0" fillId="3" borderId="1" xfId="0" applyFill="1" applyBorder="1"/>
    <xf numFmtId="0" fontId="0" fillId="3" borderId="0" xfId="0" applyFill="1"/>
    <xf numFmtId="0" fontId="0" fillId="0" borderId="3" xfId="0" applyBorder="1"/>
    <xf numFmtId="0" fontId="2" fillId="0" borderId="3" xfId="0" applyFont="1" applyBorder="1" applyAlignment="1">
      <alignment wrapText="1"/>
    </xf>
    <xf numFmtId="0" fontId="0" fillId="0" borderId="2" xfId="0" applyBorder="1"/>
    <xf numFmtId="0" fontId="0" fillId="4" borderId="0" xfId="0" applyFill="1"/>
    <xf numFmtId="0" fontId="0" fillId="4" borderId="4" xfId="0" applyFill="1" applyBorder="1"/>
    <xf numFmtId="0" fontId="0" fillId="4" borderId="2" xfId="0" applyFill="1" applyBorder="1"/>
    <xf numFmtId="0" fontId="0" fillId="5" borderId="0" xfId="0" applyFill="1"/>
    <xf numFmtId="0" fontId="0" fillId="5" borderId="4" xfId="0" applyFill="1" applyBorder="1"/>
    <xf numFmtId="0" fontId="0" fillId="5" borderId="2" xfId="0" applyFill="1" applyBorder="1"/>
    <xf numFmtId="0" fontId="4" fillId="0" borderId="1" xfId="0" applyFont="1" applyBorder="1" applyAlignment="1">
      <alignment horizontal="center" vertical="center" wrapText="1"/>
    </xf>
    <xf numFmtId="43" fontId="4" fillId="2" borderId="1" xfId="0" applyNumberFormat="1" applyFont="1" applyFill="1" applyBorder="1" applyAlignment="1">
      <alignment horizontal="right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left" wrapText="1"/>
    </xf>
    <xf numFmtId="0" fontId="4" fillId="0" borderId="1" xfId="0" applyFont="1" applyBorder="1" applyAlignment="1">
      <alignment horizontal="left"/>
    </xf>
    <xf numFmtId="0" fontId="6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vertical="center"/>
    </xf>
    <xf numFmtId="43" fontId="6" fillId="0" borderId="1" xfId="0" applyNumberFormat="1" applyFont="1" applyBorder="1" applyAlignment="1">
      <alignment vertical="center"/>
    </xf>
    <xf numFmtId="10" fontId="6" fillId="0" borderId="1" xfId="0" applyNumberFormat="1" applyFont="1" applyBorder="1" applyAlignment="1">
      <alignment vertical="center"/>
    </xf>
    <xf numFmtId="0" fontId="6" fillId="0" borderId="1" xfId="0" applyFont="1" applyBorder="1" applyAlignment="1">
      <alignment horizontal="left" vertical="top"/>
    </xf>
    <xf numFmtId="43" fontId="6" fillId="0" borderId="1" xfId="0" applyNumberFormat="1" applyFont="1" applyBorder="1" applyAlignment="1">
      <alignment vertical="top"/>
    </xf>
    <xf numFmtId="0" fontId="6" fillId="0" borderId="1" xfId="0" applyFont="1" applyBorder="1" applyAlignment="1">
      <alignment vertical="top"/>
    </xf>
    <xf numFmtId="0" fontId="6" fillId="0" borderId="1" xfId="0" applyFont="1" applyBorder="1" applyAlignment="1">
      <alignment horizontal="left"/>
    </xf>
    <xf numFmtId="43" fontId="6" fillId="0" borderId="1" xfId="0" applyNumberFormat="1" applyFont="1" applyBorder="1" applyAlignment="1">
      <alignment horizontal="center"/>
    </xf>
    <xf numFmtId="43" fontId="6" fillId="0" borderId="1" xfId="0" applyNumberFormat="1" applyFont="1" applyBorder="1" applyAlignment="1">
      <alignment horizontal="right" vertical="center"/>
    </xf>
    <xf numFmtId="0" fontId="6" fillId="0" borderId="1" xfId="0" applyFont="1" applyFill="1" applyBorder="1" applyAlignment="1">
      <alignment vertical="center"/>
    </xf>
    <xf numFmtId="0" fontId="0" fillId="0" borderId="0" xfId="0" applyFill="1"/>
    <xf numFmtId="43" fontId="6" fillId="0" borderId="1" xfId="0" applyNumberFormat="1" applyFont="1" applyFill="1" applyBorder="1" applyAlignment="1">
      <alignment vertical="center"/>
    </xf>
    <xf numFmtId="10" fontId="6" fillId="0" borderId="1" xfId="0" applyNumberFormat="1" applyFont="1" applyFill="1" applyBorder="1" applyAlignment="1">
      <alignment vertical="center"/>
    </xf>
    <xf numFmtId="43" fontId="6" fillId="0" borderId="1" xfId="0" applyNumberFormat="1" applyFont="1" applyFill="1" applyBorder="1" applyAlignment="1">
      <alignment horizontal="right" vertical="center"/>
    </xf>
    <xf numFmtId="43" fontId="6" fillId="0" borderId="1" xfId="0" applyNumberFormat="1" applyFont="1" applyFill="1" applyBorder="1" applyAlignment="1">
      <alignment vertical="top"/>
    </xf>
    <xf numFmtId="0" fontId="6" fillId="0" borderId="1" xfId="0" applyFont="1" applyFill="1" applyBorder="1" applyAlignment="1">
      <alignment vertical="top"/>
    </xf>
    <xf numFmtId="43" fontId="6" fillId="0" borderId="1" xfId="0" applyNumberFormat="1" applyFont="1" applyFill="1" applyBorder="1" applyAlignment="1">
      <alignment horizontal="center"/>
    </xf>
    <xf numFmtId="0" fontId="5" fillId="0" borderId="1" xfId="0" applyFont="1" applyFill="1" applyBorder="1" applyAlignment="1">
      <alignment horizontal="right"/>
    </xf>
    <xf numFmtId="43" fontId="4" fillId="0" borderId="1" xfId="0" applyNumberFormat="1" applyFont="1" applyFill="1" applyBorder="1" applyAlignment="1">
      <alignment horizontal="right"/>
    </xf>
    <xf numFmtId="43" fontId="0" fillId="0" borderId="0" xfId="0" applyNumberFormat="1" applyFill="1"/>
    <xf numFmtId="0" fontId="0" fillId="0" borderId="1" xfId="0" applyFill="1" applyBorder="1"/>
    <xf numFmtId="0" fontId="1" fillId="0" borderId="1" xfId="0" applyFont="1" applyFill="1" applyBorder="1"/>
    <xf numFmtId="43" fontId="0" fillId="0" borderId="1" xfId="0" applyNumberFormat="1" applyFill="1" applyBorder="1"/>
    <xf numFmtId="0" fontId="3" fillId="0" borderId="0" xfId="1" applyFill="1"/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220892</xdr:colOff>
      <xdr:row>44</xdr:row>
      <xdr:rowOff>134539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3EC775A-2889-4511-911E-20184DEA1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022492" cy="85165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87694</xdr:colOff>
      <xdr:row>40</xdr:row>
      <xdr:rowOff>10590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2D9677F-C66D-4F2C-A454-EE4F2A15E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08494" cy="763059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45</xdr:row>
      <xdr:rowOff>0</xdr:rowOff>
    </xdr:from>
    <xdr:to>
      <xdr:col>19</xdr:col>
      <xdr:colOff>306459</xdr:colOff>
      <xdr:row>86</xdr:row>
      <xdr:rowOff>1090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B1015AB-4877-4E22-9098-951FC1534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572500"/>
          <a:ext cx="11888859" cy="78115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28</xdr:col>
      <xdr:colOff>21435</xdr:colOff>
      <xdr:row>134</xdr:row>
      <xdr:rowOff>20276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ADBB02B-92A9-4D76-9C6A-89D16558B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6764000"/>
          <a:ext cx="17090235" cy="87832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19</xdr:col>
      <xdr:colOff>306459</xdr:colOff>
      <xdr:row>128</xdr:row>
      <xdr:rowOff>67748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C940AF-4B49-44C4-9BD4-2CE97690D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6764000"/>
          <a:ext cx="11888859" cy="768774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287662</xdr:colOff>
      <xdr:row>43</xdr:row>
      <xdr:rowOff>144038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610992-9E7A-44A1-BFEC-E8E526EE9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698862" cy="83355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F0CC8-4B3D-4859-A9BD-1F7B50C6AFAA}">
  <dimension ref="A3:O58"/>
  <sheetViews>
    <sheetView tabSelected="1" workbookViewId="0">
      <selection activeCell="F20" sqref="F20"/>
    </sheetView>
  </sheetViews>
  <sheetFormatPr defaultRowHeight="15" x14ac:dyDescent="0.25"/>
  <cols>
    <col min="1" max="1" width="23.5703125" customWidth="1"/>
    <col min="2" max="4" width="14.5703125" bestFit="1" customWidth="1"/>
    <col min="5" max="5" width="14.28515625" bestFit="1" customWidth="1"/>
    <col min="6" max="6" width="16" bestFit="1" customWidth="1"/>
    <col min="7" max="7" width="14.28515625" bestFit="1" customWidth="1"/>
    <col min="8" max="8" width="19.85546875" bestFit="1" customWidth="1"/>
    <col min="10" max="10" width="12.140625" bestFit="1" customWidth="1"/>
    <col min="11" max="11" width="18" bestFit="1" customWidth="1"/>
    <col min="12" max="12" width="10" bestFit="1" customWidth="1"/>
  </cols>
  <sheetData>
    <row r="3" spans="1:12" x14ac:dyDescent="0.25">
      <c r="A3" s="11"/>
      <c r="B3" s="11"/>
      <c r="C3" s="11"/>
      <c r="D3" s="12"/>
    </row>
    <row r="4" spans="1:12" ht="15.75" x14ac:dyDescent="0.25">
      <c r="A4" s="22"/>
      <c r="B4" s="20"/>
      <c r="C4" s="20"/>
      <c r="D4" s="20"/>
      <c r="E4" s="20"/>
      <c r="F4" s="20"/>
    </row>
    <row r="5" spans="1:12" ht="15.75" x14ac:dyDescent="0.25">
      <c r="A5" s="25" t="s">
        <v>4</v>
      </c>
      <c r="B5" s="26">
        <v>2024</v>
      </c>
      <c r="C5" s="35"/>
      <c r="D5" s="35"/>
      <c r="E5" s="35"/>
      <c r="F5" s="35"/>
      <c r="G5" s="36"/>
      <c r="I5" s="2" t="s">
        <v>1</v>
      </c>
      <c r="J5" s="2"/>
      <c r="K5" s="2"/>
      <c r="L5" s="2"/>
    </row>
    <row r="6" spans="1:12" ht="15.75" x14ac:dyDescent="0.25">
      <c r="A6" s="25" t="s">
        <v>5</v>
      </c>
      <c r="B6" s="26">
        <v>2022</v>
      </c>
      <c r="C6" s="35"/>
      <c r="D6" s="35"/>
      <c r="E6" s="35"/>
      <c r="F6" s="35"/>
      <c r="G6" s="36"/>
      <c r="I6" s="2">
        <v>2022</v>
      </c>
      <c r="J6" s="2">
        <v>2024</v>
      </c>
      <c r="K6" s="2">
        <f>J6-I6</f>
        <v>2</v>
      </c>
      <c r="L6" s="2">
        <f>K6-60</f>
        <v>-58</v>
      </c>
    </row>
    <row r="7" spans="1:12" ht="15.75" x14ac:dyDescent="0.25">
      <c r="A7" s="25" t="s">
        <v>6</v>
      </c>
      <c r="B7" s="26">
        <f>B5-B6</f>
        <v>2</v>
      </c>
      <c r="C7" s="35"/>
      <c r="D7" s="35"/>
      <c r="E7" s="35"/>
      <c r="F7" s="35"/>
      <c r="G7" s="36"/>
      <c r="I7" s="2"/>
      <c r="J7" s="2"/>
      <c r="K7" s="2"/>
    </row>
    <row r="8" spans="1:12" ht="15.75" x14ac:dyDescent="0.25">
      <c r="A8" s="25"/>
      <c r="B8" s="26">
        <f>B7-60</f>
        <v>-58</v>
      </c>
      <c r="C8" s="35"/>
      <c r="D8" s="35"/>
      <c r="E8" s="35"/>
      <c r="F8" s="35"/>
      <c r="G8" s="36"/>
      <c r="H8" s="4"/>
      <c r="I8" s="5" t="s">
        <v>23</v>
      </c>
      <c r="J8" s="5" t="s">
        <v>3</v>
      </c>
      <c r="K8" s="5"/>
    </row>
    <row r="9" spans="1:12" ht="15.75" x14ac:dyDescent="0.25">
      <c r="A9" s="25" t="s">
        <v>7</v>
      </c>
      <c r="B9" s="27">
        <f>263*2500</f>
        <v>657500</v>
      </c>
      <c r="C9" s="37"/>
      <c r="D9" s="37"/>
      <c r="E9" s="37"/>
      <c r="F9" s="37"/>
      <c r="G9" s="36"/>
      <c r="H9" s="4"/>
      <c r="I9" s="5">
        <f>17.673*10.764</f>
        <v>190.23217199999996</v>
      </c>
      <c r="J9" s="5"/>
      <c r="K9" s="5"/>
    </row>
    <row r="10" spans="1:12" ht="15.75" x14ac:dyDescent="0.25">
      <c r="A10" s="25" t="s">
        <v>8</v>
      </c>
      <c r="B10" s="26"/>
      <c r="C10" s="35"/>
      <c r="D10" s="35"/>
      <c r="E10" s="35"/>
      <c r="F10" s="35"/>
      <c r="G10" s="36"/>
      <c r="H10" s="4"/>
      <c r="I10" s="5">
        <f>4.575*10.764</f>
        <v>49.2453</v>
      </c>
      <c r="J10" s="5"/>
      <c r="K10" s="5"/>
    </row>
    <row r="11" spans="1:12" ht="15.75" x14ac:dyDescent="0.25">
      <c r="A11" s="25"/>
      <c r="B11" s="26"/>
      <c r="C11" s="35"/>
      <c r="D11" s="35"/>
      <c r="E11" s="35"/>
      <c r="F11" s="35"/>
      <c r="G11" s="36"/>
      <c r="H11" s="4"/>
      <c r="I11" s="5">
        <f>SUM(I9:I10)</f>
        <v>239.47747199999998</v>
      </c>
      <c r="J11" s="5">
        <f>I11*1.1</f>
        <v>263.42521920000002</v>
      </c>
      <c r="K11" s="5"/>
    </row>
    <row r="12" spans="1:12" ht="15.75" x14ac:dyDescent="0.25">
      <c r="A12" s="25" t="s">
        <v>9</v>
      </c>
      <c r="B12" s="26">
        <f>100-10</f>
        <v>90</v>
      </c>
      <c r="C12" s="35"/>
      <c r="D12" s="35"/>
      <c r="E12" s="35"/>
      <c r="F12" s="35"/>
      <c r="G12" s="36"/>
      <c r="H12" s="4"/>
      <c r="I12" s="2"/>
      <c r="J12" s="5"/>
      <c r="K12" s="2"/>
    </row>
    <row r="13" spans="1:12" ht="15.75" x14ac:dyDescent="0.25">
      <c r="A13" s="25" t="s">
        <v>10</v>
      </c>
      <c r="B13" s="26">
        <f>B12*0/60</f>
        <v>0</v>
      </c>
      <c r="C13" s="35"/>
      <c r="D13" s="35"/>
      <c r="E13" s="35"/>
      <c r="F13" s="35"/>
      <c r="G13" s="36"/>
      <c r="H13" s="4"/>
      <c r="I13" s="6"/>
      <c r="J13" s="5"/>
    </row>
    <row r="14" spans="1:12" ht="15.75" x14ac:dyDescent="0.25">
      <c r="A14" s="25"/>
      <c r="B14" s="28">
        <f>B13%</f>
        <v>0</v>
      </c>
      <c r="C14" s="38"/>
      <c r="D14" s="38"/>
      <c r="E14" s="38"/>
      <c r="F14" s="38"/>
      <c r="G14" s="36"/>
    </row>
    <row r="15" spans="1:12" ht="15.75" x14ac:dyDescent="0.25">
      <c r="A15" s="25" t="s">
        <v>11</v>
      </c>
      <c r="B15" s="27">
        <f>ROUND((B9*B14),0)</f>
        <v>0</v>
      </c>
      <c r="C15" s="37"/>
      <c r="D15" s="37"/>
      <c r="E15" s="37"/>
      <c r="F15" s="37"/>
      <c r="G15" s="36"/>
    </row>
    <row r="16" spans="1:12" ht="15.75" x14ac:dyDescent="0.25">
      <c r="A16" s="25"/>
      <c r="B16" s="34"/>
      <c r="C16" s="39"/>
      <c r="D16" s="39"/>
      <c r="E16" s="39"/>
      <c r="F16" s="39"/>
      <c r="G16" s="36"/>
    </row>
    <row r="17" spans="1:15" ht="15.75" x14ac:dyDescent="0.25">
      <c r="A17" s="29" t="s">
        <v>2</v>
      </c>
      <c r="B17" s="30">
        <v>239</v>
      </c>
      <c r="C17" s="40"/>
      <c r="D17" s="40"/>
      <c r="E17" s="40"/>
      <c r="F17" s="40"/>
      <c r="G17" s="36"/>
    </row>
    <row r="18" spans="1:15" ht="15.75" x14ac:dyDescent="0.25">
      <c r="A18" s="29" t="s">
        <v>22</v>
      </c>
      <c r="B18" s="31">
        <v>9000</v>
      </c>
      <c r="C18" s="41"/>
      <c r="D18" s="41"/>
      <c r="E18" s="41"/>
      <c r="F18" s="41"/>
      <c r="G18" s="36"/>
      <c r="I18" t="s">
        <v>24</v>
      </c>
      <c r="J18" t="s">
        <v>25</v>
      </c>
    </row>
    <row r="19" spans="1:15" ht="15.75" x14ac:dyDescent="0.25">
      <c r="A19" s="32" t="s">
        <v>12</v>
      </c>
      <c r="B19" s="33">
        <f>B18*B17</f>
        <v>2151000</v>
      </c>
      <c r="C19" s="42"/>
      <c r="D19" s="42"/>
      <c r="E19" s="42"/>
      <c r="F19" s="42"/>
      <c r="G19" s="36"/>
      <c r="I19">
        <f>181</f>
        <v>181</v>
      </c>
      <c r="J19">
        <v>24</v>
      </c>
      <c r="K19">
        <f>J19+I19</f>
        <v>205</v>
      </c>
    </row>
    <row r="20" spans="1:15" ht="31.5" x14ac:dyDescent="0.25">
      <c r="A20" s="23" t="s">
        <v>13</v>
      </c>
      <c r="B20" s="21">
        <f>B19-B15</f>
        <v>2151000</v>
      </c>
      <c r="C20" s="43"/>
      <c r="D20" s="44"/>
      <c r="E20" s="44"/>
      <c r="F20" s="44"/>
      <c r="G20" s="45"/>
    </row>
    <row r="21" spans="1:15" ht="15.75" x14ac:dyDescent="0.25">
      <c r="A21" s="24" t="s">
        <v>14</v>
      </c>
      <c r="B21" s="21">
        <f>B20*0.9</f>
        <v>1935900</v>
      </c>
      <c r="C21" s="43"/>
      <c r="D21" s="44"/>
      <c r="E21" s="44"/>
      <c r="F21" s="44"/>
      <c r="G21" s="36"/>
    </row>
    <row r="22" spans="1:15" ht="15.75" x14ac:dyDescent="0.25">
      <c r="A22" s="24" t="s">
        <v>15</v>
      </c>
      <c r="B22" s="21">
        <f>B20*0.8</f>
        <v>1720800</v>
      </c>
      <c r="C22" s="43"/>
      <c r="D22" s="44"/>
      <c r="E22" s="44"/>
      <c r="F22" s="44"/>
      <c r="G22" s="36"/>
      <c r="J22" s="36"/>
      <c r="K22" s="36"/>
      <c r="L22" s="36"/>
      <c r="M22" s="36"/>
      <c r="N22" s="36"/>
      <c r="O22" s="36"/>
    </row>
    <row r="23" spans="1:15" ht="15.75" x14ac:dyDescent="0.25">
      <c r="A23" s="24" t="s">
        <v>16</v>
      </c>
      <c r="B23" s="21">
        <f>B20*0.025/12</f>
        <v>4481.25</v>
      </c>
      <c r="C23" s="43"/>
      <c r="D23" s="44"/>
      <c r="E23" s="44"/>
      <c r="F23" s="44"/>
      <c r="G23" s="36"/>
      <c r="J23" s="36"/>
      <c r="K23" s="36"/>
      <c r="L23" s="36"/>
      <c r="M23" s="36"/>
      <c r="N23" s="36"/>
      <c r="O23" s="36"/>
    </row>
    <row r="24" spans="1:15" x14ac:dyDescent="0.25">
      <c r="C24" s="36"/>
      <c r="D24" s="36"/>
      <c r="E24" s="36"/>
      <c r="F24" s="36"/>
      <c r="G24" s="36"/>
      <c r="J24" s="36"/>
      <c r="K24" s="36"/>
      <c r="L24" s="36"/>
      <c r="M24" s="36"/>
      <c r="N24" s="36"/>
      <c r="O24" s="36"/>
    </row>
    <row r="25" spans="1:15" x14ac:dyDescent="0.25">
      <c r="B25" s="1">
        <f>B20/B17</f>
        <v>9000</v>
      </c>
      <c r="C25" s="45"/>
      <c r="D25" s="45"/>
      <c r="E25" s="45"/>
      <c r="F25" s="45"/>
      <c r="G25" s="36"/>
      <c r="J25" s="49"/>
      <c r="K25" s="36"/>
      <c r="L25" s="36"/>
      <c r="M25" s="36"/>
      <c r="N25" s="36"/>
      <c r="O25" s="36"/>
    </row>
    <row r="26" spans="1:15" x14ac:dyDescent="0.25">
      <c r="B26" s="1"/>
      <c r="C26" s="36"/>
      <c r="D26" s="36"/>
      <c r="E26" s="36"/>
      <c r="F26" s="36"/>
      <c r="G26" s="36"/>
      <c r="J26" s="36"/>
      <c r="K26" s="36"/>
      <c r="L26" s="36"/>
      <c r="M26" s="36"/>
      <c r="N26" s="36"/>
      <c r="O26" s="36"/>
    </row>
    <row r="27" spans="1:15" x14ac:dyDescent="0.25">
      <c r="J27" s="36"/>
      <c r="K27" s="36"/>
      <c r="L27" s="36"/>
      <c r="M27" s="36"/>
      <c r="N27" s="36"/>
      <c r="O27" s="36"/>
    </row>
    <row r="28" spans="1:15" x14ac:dyDescent="0.25">
      <c r="J28" s="36"/>
      <c r="K28" s="36"/>
      <c r="L28" s="36"/>
      <c r="M28" s="36"/>
      <c r="N28" s="36"/>
      <c r="O28" s="36"/>
    </row>
    <row r="29" spans="1:15" x14ac:dyDescent="0.25">
      <c r="C29" s="36"/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</row>
    <row r="30" spans="1:15" x14ac:dyDescent="0.25">
      <c r="C30" s="36"/>
      <c r="D30" s="36"/>
      <c r="E30" s="36" t="s">
        <v>17</v>
      </c>
      <c r="F30" s="36"/>
      <c r="G30" s="36"/>
      <c r="H30" s="36"/>
      <c r="I30" s="36"/>
    </row>
    <row r="31" spans="1:15" x14ac:dyDescent="0.25">
      <c r="C31" s="36"/>
      <c r="D31" s="46" t="s">
        <v>3</v>
      </c>
      <c r="E31" s="46" t="s">
        <v>18</v>
      </c>
      <c r="F31" s="46" t="s">
        <v>0</v>
      </c>
      <c r="G31" s="46" t="s">
        <v>19</v>
      </c>
      <c r="H31" s="46" t="s">
        <v>20</v>
      </c>
      <c r="I31" s="46"/>
    </row>
    <row r="32" spans="1:15" x14ac:dyDescent="0.25">
      <c r="C32" s="36"/>
      <c r="D32" s="46"/>
      <c r="E32" s="47">
        <v>302</v>
      </c>
      <c r="F32" s="46">
        <v>2700000</v>
      </c>
      <c r="G32" s="46">
        <f t="shared" ref="G32:G40" si="0">F32/E32</f>
        <v>8940.3973509933767</v>
      </c>
      <c r="H32" s="46" t="e">
        <f t="shared" ref="H32:H37" si="1">F32/D32</f>
        <v>#DIV/0!</v>
      </c>
      <c r="I32" s="46">
        <f>D32/E32</f>
        <v>0</v>
      </c>
    </row>
    <row r="33" spans="3:13" x14ac:dyDescent="0.25">
      <c r="C33" s="36"/>
      <c r="D33" s="46"/>
      <c r="E33" s="47">
        <v>400</v>
      </c>
      <c r="F33" s="46">
        <v>2700000</v>
      </c>
      <c r="G33" s="46">
        <f t="shared" si="0"/>
        <v>6750</v>
      </c>
      <c r="H33" s="46" t="e">
        <f t="shared" si="1"/>
        <v>#DIV/0!</v>
      </c>
      <c r="I33" s="46"/>
    </row>
    <row r="34" spans="3:13" x14ac:dyDescent="0.25">
      <c r="C34" s="36"/>
      <c r="D34" s="46"/>
      <c r="E34" s="47">
        <v>277</v>
      </c>
      <c r="F34" s="48">
        <v>3000000</v>
      </c>
      <c r="G34" s="46">
        <f t="shared" si="0"/>
        <v>10830.324909747293</v>
      </c>
      <c r="H34" s="46" t="e">
        <f t="shared" si="1"/>
        <v>#DIV/0!</v>
      </c>
      <c r="I34" s="46">
        <f>D34/E34</f>
        <v>0</v>
      </c>
    </row>
    <row r="35" spans="3:13" x14ac:dyDescent="0.25">
      <c r="C35" s="36"/>
      <c r="D35" s="46"/>
      <c r="E35" s="47">
        <v>302</v>
      </c>
      <c r="F35" s="48">
        <v>2500000</v>
      </c>
      <c r="G35" s="46">
        <f t="shared" si="0"/>
        <v>8278.1456953642391</v>
      </c>
      <c r="H35" s="46" t="e">
        <f t="shared" si="1"/>
        <v>#DIV/0!</v>
      </c>
      <c r="I35" s="46">
        <f>D35/E35</f>
        <v>0</v>
      </c>
    </row>
    <row r="36" spans="3:13" x14ac:dyDescent="0.25">
      <c r="C36" s="36"/>
      <c r="D36" s="46"/>
      <c r="E36" s="46"/>
      <c r="F36" s="48"/>
      <c r="G36" s="46" t="e">
        <f t="shared" si="0"/>
        <v>#DIV/0!</v>
      </c>
      <c r="H36" s="46" t="e">
        <f t="shared" si="1"/>
        <v>#DIV/0!</v>
      </c>
      <c r="I36" s="46" t="e">
        <f>D36/E36</f>
        <v>#DIV/0!</v>
      </c>
    </row>
    <row r="37" spans="3:13" x14ac:dyDescent="0.25">
      <c r="C37" s="36"/>
      <c r="D37" s="46"/>
      <c r="E37" s="46"/>
      <c r="F37" s="46"/>
      <c r="G37" s="46" t="e">
        <f t="shared" si="0"/>
        <v>#DIV/0!</v>
      </c>
      <c r="H37" s="46" t="e">
        <f t="shared" si="1"/>
        <v>#DIV/0!</v>
      </c>
      <c r="I37" s="46" t="e">
        <f>D37/E37</f>
        <v>#DIV/0!</v>
      </c>
    </row>
    <row r="38" spans="3:13" x14ac:dyDescent="0.25">
      <c r="C38" s="36"/>
      <c r="D38" s="36"/>
      <c r="E38" s="36"/>
      <c r="F38" s="36"/>
      <c r="G38" s="46" t="e">
        <f t="shared" si="0"/>
        <v>#DIV/0!</v>
      </c>
      <c r="H38" s="36"/>
      <c r="I38" s="36"/>
    </row>
    <row r="39" spans="3:13" x14ac:dyDescent="0.25">
      <c r="C39" s="36"/>
      <c r="D39" s="36"/>
      <c r="E39" s="36"/>
      <c r="F39" s="36"/>
      <c r="G39" s="46" t="e">
        <f t="shared" si="0"/>
        <v>#DIV/0!</v>
      </c>
      <c r="H39" s="36"/>
      <c r="I39" s="36"/>
    </row>
    <row r="40" spans="3:13" x14ac:dyDescent="0.25">
      <c r="C40" s="36"/>
      <c r="D40" s="36"/>
      <c r="E40" s="36"/>
      <c r="F40" s="36"/>
      <c r="G40" s="46" t="e">
        <f t="shared" si="0"/>
        <v>#DIV/0!</v>
      </c>
      <c r="H40" s="36"/>
      <c r="I40" s="36"/>
    </row>
    <row r="41" spans="3:13" x14ac:dyDescent="0.25">
      <c r="C41" s="36"/>
      <c r="D41" s="36"/>
      <c r="E41" s="36"/>
      <c r="F41" s="36"/>
      <c r="G41" s="36"/>
      <c r="H41" s="36"/>
      <c r="I41" s="36"/>
    </row>
    <row r="42" spans="3:13" x14ac:dyDescent="0.25">
      <c r="C42" s="36"/>
      <c r="D42" s="36"/>
      <c r="E42" s="36"/>
      <c r="F42" s="36"/>
      <c r="G42" s="36"/>
      <c r="H42" s="36"/>
      <c r="I42" s="36"/>
    </row>
    <row r="45" spans="3:13" x14ac:dyDescent="0.25">
      <c r="E45" t="s">
        <v>21</v>
      </c>
    </row>
    <row r="46" spans="3:13" x14ac:dyDescent="0.25">
      <c r="E46" s="7">
        <f>35.83*10.764</f>
        <v>385.67411999999996</v>
      </c>
      <c r="F46" s="7">
        <v>3425000</v>
      </c>
      <c r="G46" s="8">
        <f>F46/E46</f>
        <v>8880.5543913602505</v>
      </c>
      <c r="H46">
        <v>205500</v>
      </c>
      <c r="I46">
        <v>30000</v>
      </c>
      <c r="J46" s="2">
        <f t="shared" ref="J46:J55" si="2">I46+H46+F46</f>
        <v>3660500</v>
      </c>
      <c r="K46" s="2">
        <f>J46/E46</f>
        <v>9491.1735327223942</v>
      </c>
      <c r="L46" s="3"/>
      <c r="M46" s="2"/>
    </row>
    <row r="47" spans="3:13" x14ac:dyDescent="0.25">
      <c r="E47" s="7">
        <f>28*10.764+1.86*10.764</f>
        <v>321.41304000000002</v>
      </c>
      <c r="F47" s="7">
        <v>2610000</v>
      </c>
      <c r="G47" s="8">
        <f>F47/E47</f>
        <v>8120.3923773596734</v>
      </c>
      <c r="H47">
        <v>861000</v>
      </c>
      <c r="I47">
        <v>30000</v>
      </c>
      <c r="J47" s="2">
        <f t="shared" si="2"/>
        <v>3501000</v>
      </c>
      <c r="K47" s="2">
        <f t="shared" ref="K47:K55" si="3">J47/E47</f>
        <v>10892.526326872114</v>
      </c>
      <c r="L47" s="3"/>
      <c r="M47" s="2"/>
    </row>
    <row r="48" spans="3:13" x14ac:dyDescent="0.25">
      <c r="D48" s="2"/>
      <c r="E48" s="8">
        <f>30*10.764</f>
        <v>322.91999999999996</v>
      </c>
      <c r="F48" s="8">
        <v>2420000</v>
      </c>
      <c r="G48" s="8">
        <f t="shared" ref="G48:G58" si="4">F48/E48</f>
        <v>7494.1161897683651</v>
      </c>
      <c r="H48" s="2">
        <v>196600</v>
      </c>
      <c r="I48" s="2">
        <v>30000</v>
      </c>
      <c r="J48" s="2">
        <f t="shared" si="2"/>
        <v>2646600</v>
      </c>
      <c r="K48" s="2">
        <f t="shared" si="3"/>
        <v>8195.8379784466742</v>
      </c>
      <c r="L48" s="2"/>
      <c r="M48" s="2"/>
    </row>
    <row r="49" spans="4:13" x14ac:dyDescent="0.25">
      <c r="D49" s="2"/>
      <c r="E49" s="8">
        <f>37*10.764</f>
        <v>398.26799999999997</v>
      </c>
      <c r="F49" s="9">
        <v>2659500</v>
      </c>
      <c r="G49" s="9">
        <f t="shared" si="4"/>
        <v>6677.6642863599391</v>
      </c>
      <c r="H49" s="2">
        <v>726000</v>
      </c>
      <c r="I49" s="2">
        <v>30000</v>
      </c>
      <c r="J49" s="2">
        <f t="shared" si="2"/>
        <v>3415500</v>
      </c>
      <c r="K49" s="2">
        <f t="shared" si="3"/>
        <v>8575.8835758835758</v>
      </c>
      <c r="L49" s="2"/>
      <c r="M49" s="2"/>
    </row>
    <row r="50" spans="4:13" x14ac:dyDescent="0.25">
      <c r="E50" s="10"/>
      <c r="F50" s="10"/>
      <c r="G50" s="9" t="e">
        <f t="shared" si="4"/>
        <v>#DIV/0!</v>
      </c>
      <c r="H50">
        <v>288000</v>
      </c>
      <c r="I50" s="2">
        <v>30000</v>
      </c>
      <c r="J50" s="2">
        <f t="shared" si="2"/>
        <v>318000</v>
      </c>
      <c r="K50" s="2" t="e">
        <f t="shared" si="3"/>
        <v>#DIV/0!</v>
      </c>
    </row>
    <row r="51" spans="4:13" x14ac:dyDescent="0.25">
      <c r="D51" s="14"/>
      <c r="E51" s="14"/>
      <c r="F51" s="15"/>
      <c r="G51" s="16" t="e">
        <f t="shared" si="4"/>
        <v>#DIV/0!</v>
      </c>
      <c r="H51">
        <v>900000</v>
      </c>
      <c r="I51" s="2">
        <v>30000</v>
      </c>
      <c r="J51" s="2">
        <f t="shared" si="2"/>
        <v>930000</v>
      </c>
      <c r="K51" s="2" t="e">
        <f t="shared" si="3"/>
        <v>#DIV/0!</v>
      </c>
      <c r="L51" t="e">
        <f t="shared" ref="L51:L58" si="5">F51/D51</f>
        <v>#DIV/0!</v>
      </c>
    </row>
    <row r="52" spans="4:13" x14ac:dyDescent="0.25">
      <c r="D52" s="14"/>
      <c r="E52" s="14"/>
      <c r="F52" s="15"/>
      <c r="G52" s="16" t="e">
        <f t="shared" si="4"/>
        <v>#DIV/0!</v>
      </c>
      <c r="H52">
        <v>525000</v>
      </c>
      <c r="I52" s="2">
        <v>30000</v>
      </c>
      <c r="J52" s="2">
        <f t="shared" si="2"/>
        <v>555000</v>
      </c>
      <c r="K52" s="2" t="e">
        <f t="shared" si="3"/>
        <v>#DIV/0!</v>
      </c>
      <c r="L52" t="e">
        <f t="shared" si="5"/>
        <v>#DIV/0!</v>
      </c>
    </row>
    <row r="53" spans="4:13" x14ac:dyDescent="0.25">
      <c r="D53" s="14"/>
      <c r="E53" s="14"/>
      <c r="F53" s="15"/>
      <c r="G53" s="16" t="e">
        <f t="shared" si="4"/>
        <v>#DIV/0!</v>
      </c>
      <c r="H53">
        <v>100</v>
      </c>
      <c r="I53" s="13">
        <v>100</v>
      </c>
      <c r="J53" s="13">
        <f t="shared" si="2"/>
        <v>200</v>
      </c>
      <c r="K53" s="13" t="e">
        <f t="shared" si="3"/>
        <v>#DIV/0!</v>
      </c>
      <c r="L53" t="e">
        <f t="shared" si="5"/>
        <v>#DIV/0!</v>
      </c>
    </row>
    <row r="54" spans="4:13" x14ac:dyDescent="0.25">
      <c r="D54" s="14"/>
      <c r="E54" s="14"/>
      <c r="F54" s="15"/>
      <c r="G54" s="16" t="e">
        <f t="shared" si="4"/>
        <v>#DIV/0!</v>
      </c>
      <c r="H54">
        <v>301000</v>
      </c>
      <c r="I54" s="13">
        <v>30000</v>
      </c>
      <c r="J54" s="13">
        <f t="shared" si="2"/>
        <v>331000</v>
      </c>
      <c r="K54" s="13" t="e">
        <f t="shared" si="3"/>
        <v>#DIV/0!</v>
      </c>
      <c r="L54" t="e">
        <f t="shared" si="5"/>
        <v>#DIV/0!</v>
      </c>
    </row>
    <row r="55" spans="4:13" x14ac:dyDescent="0.25">
      <c r="D55" s="17"/>
      <c r="E55" s="17"/>
      <c r="F55" s="18"/>
      <c r="G55" s="19" t="e">
        <f t="shared" si="4"/>
        <v>#DIV/0!</v>
      </c>
      <c r="H55">
        <v>587500</v>
      </c>
      <c r="I55" s="13">
        <v>30000</v>
      </c>
      <c r="J55" s="13">
        <f t="shared" si="2"/>
        <v>617500</v>
      </c>
      <c r="K55" s="13" t="e">
        <f t="shared" si="3"/>
        <v>#DIV/0!</v>
      </c>
      <c r="L55" t="e">
        <f t="shared" si="5"/>
        <v>#DIV/0!</v>
      </c>
    </row>
    <row r="56" spans="4:13" x14ac:dyDescent="0.25">
      <c r="D56" s="17"/>
      <c r="E56" s="17"/>
      <c r="F56" s="18"/>
      <c r="G56" s="19" t="e">
        <f t="shared" si="4"/>
        <v>#DIV/0!</v>
      </c>
      <c r="L56" t="e">
        <f t="shared" si="5"/>
        <v>#DIV/0!</v>
      </c>
    </row>
    <row r="57" spans="4:13" x14ac:dyDescent="0.25">
      <c r="D57" s="17"/>
      <c r="E57" s="17"/>
      <c r="F57" s="18"/>
      <c r="G57" s="19" t="e">
        <f t="shared" si="4"/>
        <v>#DIV/0!</v>
      </c>
      <c r="H57">
        <v>479500</v>
      </c>
      <c r="I57">
        <v>30000</v>
      </c>
      <c r="J57" s="13">
        <f t="shared" ref="J57:J58" si="6">I57+H57+F57</f>
        <v>509500</v>
      </c>
      <c r="K57" s="13" t="e">
        <f t="shared" ref="K57:K58" si="7">J57/E57</f>
        <v>#DIV/0!</v>
      </c>
      <c r="L57" t="e">
        <f t="shared" si="5"/>
        <v>#DIV/0!</v>
      </c>
    </row>
    <row r="58" spans="4:13" x14ac:dyDescent="0.25">
      <c r="D58" s="17"/>
      <c r="E58" s="17"/>
      <c r="F58" s="18"/>
      <c r="G58" s="19" t="e">
        <f t="shared" si="4"/>
        <v>#DIV/0!</v>
      </c>
      <c r="H58">
        <v>840000</v>
      </c>
      <c r="I58">
        <v>30000</v>
      </c>
      <c r="J58" s="13">
        <f t="shared" si="6"/>
        <v>870000</v>
      </c>
      <c r="K58" s="13" t="e">
        <f t="shared" si="7"/>
        <v>#DIV/0!</v>
      </c>
      <c r="L58" t="e">
        <f t="shared" si="5"/>
        <v>#DIV/0!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7DA83-E1E4-425B-9C71-4D56589F7FC8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6532E-E93D-42F8-AAB0-C983B06491B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462E2-3570-4212-BA8B-4A91A6E71D61}">
  <dimension ref="A1"/>
  <sheetViews>
    <sheetView topLeftCell="A71" workbookViewId="0">
      <selection activeCell="A89" sqref="A8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742B7-0F04-4C38-B4BF-35CD13FAF67F}">
  <dimension ref="A1"/>
  <sheetViews>
    <sheetView topLeftCell="A76" workbookViewId="0">
      <selection activeCell="K94" sqref="K9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DD40F-9450-4E2F-B890-3F3706493E9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B8B7D-E6C3-4EE6-8D7A-D6C2AB560FC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336F7-F5DC-4B38-B642-657FC59F94DC}">
  <dimension ref="A1"/>
  <sheetViews>
    <sheetView workbookViewId="0">
      <selection activeCell="O2" sqref="O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</vt:lpstr>
      <vt:lpstr>Sheet7</vt:lpstr>
      <vt:lpstr>Sheet6</vt:lpstr>
      <vt:lpstr>Sheet5</vt:lpstr>
      <vt:lpstr>Fenkin</vt:lpstr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2024-05-30T06:32:35Z</dcterms:modified>
</cp:coreProperties>
</file>