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May 2024\MITESH P JAIN - CBI\"/>
    </mc:Choice>
  </mc:AlternateContent>
  <xr:revisionPtr revIDLastSave="0" documentId="13_ncr:1_{C17540B6-84CB-46A7-B9DF-9A53D1FC024D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S11" i="19" l="1"/>
  <c r="X19" i="18"/>
  <c r="T15" i="13" l="1"/>
  <c r="G33" i="4"/>
  <c r="W31" i="4" l="1"/>
  <c r="P9" i="4" l="1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H8" i="4" s="1"/>
  <c r="A8" i="4"/>
  <c r="P24" i="4"/>
  <c r="Q24" i="4" s="1"/>
  <c r="B24" i="4" s="1"/>
  <c r="C24" i="4" s="1"/>
  <c r="D24" i="4" s="1"/>
  <c r="J24" i="4"/>
  <c r="I24" i="4"/>
  <c r="E24" i="4"/>
  <c r="H24" i="4" s="1"/>
  <c r="A24" i="4"/>
  <c r="Q23" i="4"/>
  <c r="B23" i="4" s="1"/>
  <c r="C23" i="4" s="1"/>
  <c r="D23" i="4" s="1"/>
  <c r="J23" i="4"/>
  <c r="I23" i="4"/>
  <c r="E23" i="4"/>
  <c r="A23" i="4"/>
  <c r="P22" i="4"/>
  <c r="B22" i="4" s="1"/>
  <c r="C22" i="4" s="1"/>
  <c r="D22" i="4" s="1"/>
  <c r="J22" i="4"/>
  <c r="I22" i="4"/>
  <c r="E22" i="4"/>
  <c r="A22" i="4"/>
  <c r="P7" i="4"/>
  <c r="Q7" i="4" s="1"/>
  <c r="B7" i="4" s="1"/>
  <c r="C7" i="4" s="1"/>
  <c r="J7" i="4"/>
  <c r="I7" i="4"/>
  <c r="E7" i="4"/>
  <c r="A7" i="4"/>
  <c r="P6" i="4"/>
  <c r="Q6" i="4" s="1"/>
  <c r="B6" i="4" s="1"/>
  <c r="C6" i="4" s="1"/>
  <c r="D6" i="4" s="1"/>
  <c r="J6" i="4"/>
  <c r="I6" i="4"/>
  <c r="E6" i="4"/>
  <c r="A6" i="4"/>
  <c r="Q5" i="4"/>
  <c r="B5" i="4" s="1"/>
  <c r="C5" i="4" s="1"/>
  <c r="D5" i="4" s="1"/>
  <c r="J5" i="4"/>
  <c r="I5" i="4"/>
  <c r="E5" i="4"/>
  <c r="A5" i="4"/>
  <c r="Q4" i="4"/>
  <c r="B4" i="4" s="1"/>
  <c r="C4" i="4" s="1"/>
  <c r="D4" i="4" s="1"/>
  <c r="J4" i="4"/>
  <c r="I4" i="4"/>
  <c r="E4" i="4"/>
  <c r="A4" i="4"/>
  <c r="F8" i="4" l="1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B21" i="4" s="1"/>
  <c r="C21" i="4" s="1"/>
  <c r="D21" i="4" s="1"/>
  <c r="J21" i="4"/>
  <c r="I21" i="4"/>
  <c r="E21" i="4"/>
  <c r="A21" i="4"/>
  <c r="P20" i="4"/>
  <c r="B20" i="4" s="1"/>
  <c r="C20" i="4" s="1"/>
  <c r="J20" i="4"/>
  <c r="I20" i="4"/>
  <c r="E20" i="4"/>
  <c r="A20" i="4"/>
  <c r="Q19" i="4"/>
  <c r="B19" i="4" s="1"/>
  <c r="C19" i="4" s="1"/>
  <c r="D19" i="4" s="1"/>
  <c r="J19" i="4"/>
  <c r="I19" i="4"/>
  <c r="E19" i="4"/>
  <c r="A19" i="4"/>
  <c r="Q18" i="4"/>
  <c r="B18" i="4" s="1"/>
  <c r="C18" i="4" s="1"/>
  <c r="D18" i="4" s="1"/>
  <c r="J18" i="4"/>
  <c r="I18" i="4"/>
  <c r="E18" i="4"/>
  <c r="A18" i="4"/>
  <c r="Q17" i="4"/>
  <c r="B17" i="4" s="1"/>
  <c r="C17" i="4" s="1"/>
  <c r="D17" i="4" s="1"/>
  <c r="J17" i="4"/>
  <c r="I17" i="4"/>
  <c r="E17" i="4"/>
  <c r="A17" i="4"/>
  <c r="Q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Q3" i="4"/>
  <c r="B3" i="4" s="1"/>
  <c r="C3" i="4" s="1"/>
  <c r="J3" i="4"/>
  <c r="I3" i="4"/>
  <c r="E3" i="4"/>
  <c r="A3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9" i="4"/>
  <c r="Q39" i="4"/>
  <c r="W49" i="4"/>
  <c r="W33" i="4"/>
  <c r="W36" i="4" s="1"/>
  <c r="W37" i="4" s="1"/>
  <c r="W32" i="4"/>
  <c r="W40" i="4"/>
  <c r="S39" i="4" l="1"/>
  <c r="S40" i="4" s="1"/>
  <c r="S42" i="4" s="1"/>
  <c r="W34" i="4"/>
  <c r="W38" i="4"/>
  <c r="W39" i="4" s="1"/>
  <c r="W42" i="4" s="1"/>
  <c r="W45" i="4" s="1"/>
  <c r="W46" i="4" s="1"/>
  <c r="S41" i="4" l="1"/>
  <c r="W51" i="4" l="1"/>
  <c r="W47" i="4"/>
</calcChain>
</file>

<file path=xl/sharedStrings.xml><?xml version="1.0" encoding="utf-8"?>
<sst xmlns="http://schemas.openxmlformats.org/spreadsheetml/2006/main" count="49" uniqueCount="42">
  <si>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</si>
  <si>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</si>
  <si>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</si>
  <si>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</si>
  <si>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</si>
  <si>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</si>
  <si>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</si>
  <si>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</si>
  <si>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</si>
  <si>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</si>
  <si>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</si>
  <si>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</si>
  <si>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</si>
  <si>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</si>
  <si>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</si>
  <si>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</si>
  <si>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</si>
  <si>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</si>
  <si>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</si>
  <si>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</si>
  <si>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</si>
  <si>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</si>
  <si>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</si>
  <si>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</si>
  <si>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MV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</si>
  <si>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</si>
  <si>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</si>
  <si>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</si>
  <si>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</si>
  <si>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</si>
  <si>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</si>
  <si>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</si>
  <si>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</si>
  <si>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</si>
  <si>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</si>
  <si>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</si>
  <si>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</si>
  <si>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</si>
  <si>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Central Bank Of India ( Virar West ) - MR MITESH P JAIN / BHAVESH P JAIN / MRS DARAMI PARASMAL JAIN</t>
  </si>
  <si>
    <t>Agree BUA</t>
  </si>
  <si>
    <t>As per OC</t>
  </si>
  <si>
    <t>rate on BUA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</si>
</sst>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172665</xdr:colOff>
      <xdr:row>41</xdr:row>
      <xdr:rowOff>134395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3F6C5FE-AA54-404E-9FA1-B24D3338AE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07065" cy="748769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191718</xdr:colOff>
      <xdr:row>38</xdr:row>
      <xdr:rowOff>19904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E17BAB4-7FB3-4BB0-8F05-D5F2EDC708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726118" cy="611590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134560</xdr:colOff>
      <xdr:row>32</xdr:row>
      <xdr:rowOff>29403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A1E6BEC-4C06-41BA-93E4-E496AB1CDE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668960" cy="593490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210770</xdr:colOff>
      <xdr:row>32</xdr:row>
      <xdr:rowOff>124620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0920C40-8611-4D20-8EDF-82AF544618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45170" cy="569674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201244</xdr:colOff>
      <xdr:row>36</xdr:row>
      <xdr:rowOff>96034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A949069-ECB6-46D8-8F6E-B66A249F87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735644" cy="562053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144086</xdr:colOff>
      <xdr:row>40</xdr:row>
      <xdr:rowOff>39169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6A8D904-7F80-446D-8B5F-BC81DEF3EC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678486" cy="765916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182191</xdr:colOff>
      <xdr:row>40</xdr:row>
      <xdr:rowOff>67721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D9AE33E-B28A-4365-B108-81B9AC4AA9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16591" cy="749722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248876</xdr:colOff>
      <xdr:row>37</xdr:row>
      <xdr:rowOff>96220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87E086F-4E37-41B3-8951-CE837CC40C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83276" cy="695422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258402</xdr:colOff>
      <xdr:row>40</xdr:row>
      <xdr:rowOff>1037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5E3F099-8EBE-4C40-AE6F-E49D286644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92802" cy="743053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276225</xdr:colOff>
      <xdr:row>0</xdr:row>
      <xdr:rowOff>95250</xdr:rowOff>
    </xdr:from>
    <xdr:to>
      <xdr:col>16</xdr:col>
      <xdr:colOff>506048</xdr:colOff>
      <xdr:row>43</xdr:row>
      <xdr:rowOff>39235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7D81CE4-5755-4FB7-8AAC-233EAA7180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95425" y="95250"/>
          <a:ext cx="8764223" cy="813548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590550</xdr:colOff>
      <xdr:row>3</xdr:row>
      <xdr:rowOff>57150</xdr:rowOff>
    </xdr:from>
    <xdr:to>
      <xdr:col>18</xdr:col>
      <xdr:colOff>210773</xdr:colOff>
      <xdr:row>46</xdr:row>
      <xdr:rowOff>48767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97BEAE8-099F-4592-802A-75688E7D75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19350" y="628650"/>
          <a:ext cx="8764223" cy="818311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51"/>
  <sheetViews>
    <sheetView tabSelected="1" topLeftCell="B19" zoomScaleNormal="100" workbookViewId="0">
      <selection activeCell="W42" sqref="W42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1" t="s">
        <v>36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/>
      <c r="T2"/>
    </row>
    <row r="3" spans="1:20" s="46" customFormat="1" x14ac:dyDescent="0.25">
      <c r="A3" s="44">
        <f t="shared" ref="A3:A14" si="0">N3</f>
        <v>0</v>
      </c>
      <c r="B3" s="44">
        <f t="shared" ref="B3:B14" si="1">Q3</f>
        <v>375</v>
      </c>
      <c r="C3" s="44">
        <f>B3*1.2</f>
        <v>450</v>
      </c>
      <c r="D3" s="44">
        <f t="shared" ref="D3:D14" si="2">C3*1.2</f>
        <v>540</v>
      </c>
      <c r="E3" s="45">
        <f t="shared" ref="E3:E14" si="3">R3</f>
        <v>2500000</v>
      </c>
      <c r="F3" s="44">
        <f t="shared" ref="F3:F14" si="4">ROUND((E3/B3),0)</f>
        <v>6667</v>
      </c>
      <c r="G3" s="44">
        <f t="shared" ref="G3:G14" si="5">ROUND((E3/C3),0)</f>
        <v>5556</v>
      </c>
      <c r="H3" s="44">
        <f t="shared" ref="H3:H14" si="6">ROUND((E3/D3),0)</f>
        <v>4630</v>
      </c>
      <c r="I3" s="44" t="e">
        <f>#REF!</f>
        <v>#REF!</v>
      </c>
      <c r="J3" s="44">
        <f t="shared" ref="J3:J14" si="7">S3</f>
        <v>0</v>
      </c>
      <c r="O3" s="46">
        <v>0</v>
      </c>
      <c r="P3" s="46">
        <v>450</v>
      </c>
      <c r="Q3" s="46">
        <f t="shared" ref="P3:Q14" si="8">P3/1.2</f>
        <v>375</v>
      </c>
      <c r="R3" s="47">
        <v>2500000</v>
      </c>
    </row>
    <row r="4" spans="1:20" x14ac:dyDescent="0.25">
      <c r="A4" s="4">
        <f t="shared" ref="A4:A9" si="9">N4</f>
        <v>0</v>
      </c>
      <c r="B4" s="4">
        <f t="shared" ref="B4:B9" si="10">Q4</f>
        <v>291.66666666666669</v>
      </c>
      <c r="C4" s="4">
        <f t="shared" ref="C4:C9" si="11">B4*1.2</f>
        <v>350</v>
      </c>
      <c r="D4" s="4">
        <f t="shared" ref="D4:D9" si="12">C4*1.2</f>
        <v>420</v>
      </c>
      <c r="E4" s="5">
        <f t="shared" ref="E4:E9" si="13">R4</f>
        <v>1302600</v>
      </c>
      <c r="F4" s="9">
        <f t="shared" ref="F4:F9" si="14">ROUND((E4/B4),0)</f>
        <v>4466</v>
      </c>
      <c r="G4" s="9">
        <f t="shared" ref="G4:G9" si="15">ROUND((E4/C4),0)</f>
        <v>3722</v>
      </c>
      <c r="H4" s="9">
        <f t="shared" ref="H4:H9" si="16">ROUND((E4/D4),0)</f>
        <v>3101</v>
      </c>
      <c r="I4" s="4" t="e">
        <f>#REF!</f>
        <v>#REF!</v>
      </c>
      <c r="J4" s="4">
        <f t="shared" ref="J4:J9" si="17">S4</f>
        <v>0</v>
      </c>
      <c r="O4">
        <v>0</v>
      </c>
      <c r="P4">
        <v>350</v>
      </c>
      <c r="Q4">
        <f t="shared" ref="Q4:Q9" si="18">P4/1.2</f>
        <v>291.66666666666669</v>
      </c>
      <c r="R4" s="2">
        <v>1302600</v>
      </c>
    </row>
    <row r="5" spans="1:20" x14ac:dyDescent="0.25">
      <c r="A5" s="4">
        <f t="shared" si="9"/>
        <v>0</v>
      </c>
      <c r="B5" s="4">
        <f t="shared" si="10"/>
        <v>300</v>
      </c>
      <c r="C5" s="4">
        <f t="shared" si="11"/>
        <v>360</v>
      </c>
      <c r="D5" s="4">
        <f t="shared" si="12"/>
        <v>432</v>
      </c>
      <c r="E5" s="5">
        <f t="shared" si="13"/>
        <v>1450000</v>
      </c>
      <c r="F5" s="9">
        <f t="shared" si="14"/>
        <v>4833</v>
      </c>
      <c r="G5" s="9">
        <f t="shared" si="15"/>
        <v>4028</v>
      </c>
      <c r="H5" s="9">
        <f t="shared" si="16"/>
        <v>3356</v>
      </c>
      <c r="I5" s="4" t="e">
        <f>#REF!</f>
        <v>#REF!</v>
      </c>
      <c r="J5" s="4">
        <f t="shared" si="17"/>
        <v>0</v>
      </c>
      <c r="O5">
        <v>0</v>
      </c>
      <c r="P5">
        <v>360</v>
      </c>
      <c r="Q5">
        <f t="shared" si="18"/>
        <v>300</v>
      </c>
      <c r="R5" s="2">
        <v>1450000</v>
      </c>
    </row>
    <row r="6" spans="1:20" x14ac:dyDescent="0.25">
      <c r="A6" s="4">
        <f t="shared" si="9"/>
        <v>0</v>
      </c>
      <c r="B6" s="4">
        <f t="shared" si="10"/>
        <v>0</v>
      </c>
      <c r="C6" s="4">
        <f t="shared" si="11"/>
        <v>0</v>
      </c>
      <c r="D6" s="4">
        <f t="shared" si="12"/>
        <v>0</v>
      </c>
      <c r="E6" s="5">
        <f t="shared" si="13"/>
        <v>0</v>
      </c>
      <c r="F6" s="9" t="e">
        <f t="shared" si="14"/>
        <v>#DIV/0!</v>
      </c>
      <c r="G6" s="9" t="e">
        <f t="shared" si="15"/>
        <v>#DIV/0!</v>
      </c>
      <c r="H6" s="9" t="e">
        <f t="shared" si="16"/>
        <v>#DIV/0!</v>
      </c>
      <c r="I6" s="4" t="e">
        <f>#REF!</f>
        <v>#REF!</v>
      </c>
      <c r="J6" s="4">
        <f t="shared" si="17"/>
        <v>0</v>
      </c>
      <c r="O6">
        <v>0</v>
      </c>
      <c r="P6">
        <f t="shared" ref="P6:P9" si="19">O6/1.2</f>
        <v>0</v>
      </c>
      <c r="Q6">
        <f t="shared" si="18"/>
        <v>0</v>
      </c>
      <c r="R6" s="2">
        <v>0</v>
      </c>
    </row>
    <row r="7" spans="1:20" x14ac:dyDescent="0.25">
      <c r="A7" s="4">
        <f t="shared" si="9"/>
        <v>0</v>
      </c>
      <c r="B7" s="4">
        <f t="shared" si="10"/>
        <v>0</v>
      </c>
      <c r="C7" s="4">
        <f t="shared" si="11"/>
        <v>0</v>
      </c>
      <c r="D7" s="4">
        <f t="shared" si="12"/>
        <v>0</v>
      </c>
      <c r="E7" s="5">
        <f t="shared" si="13"/>
        <v>0</v>
      </c>
      <c r="F7" s="9" t="e">
        <f t="shared" si="14"/>
        <v>#DIV/0!</v>
      </c>
      <c r="G7" s="9" t="e">
        <f t="shared" si="15"/>
        <v>#DIV/0!</v>
      </c>
      <c r="H7" s="9" t="e">
        <f t="shared" si="16"/>
        <v>#DIV/0!</v>
      </c>
      <c r="I7" s="4" t="e">
        <f>#REF!</f>
        <v>#REF!</v>
      </c>
      <c r="J7" s="4">
        <f t="shared" si="17"/>
        <v>0</v>
      </c>
      <c r="O7">
        <v>0</v>
      </c>
      <c r="P7">
        <f t="shared" si="19"/>
        <v>0</v>
      </c>
      <c r="Q7">
        <f t="shared" si="18"/>
        <v>0</v>
      </c>
      <c r="R7" s="2">
        <v>0</v>
      </c>
    </row>
    <row r="8" spans="1:20" x14ac:dyDescent="0.25">
      <c r="A8" s="4">
        <f t="shared" si="9"/>
        <v>0</v>
      </c>
      <c r="B8" s="4">
        <f t="shared" si="10"/>
        <v>0</v>
      </c>
      <c r="C8" s="4">
        <f t="shared" si="11"/>
        <v>0</v>
      </c>
      <c r="D8" s="4">
        <f t="shared" si="12"/>
        <v>0</v>
      </c>
      <c r="E8" s="5">
        <f t="shared" si="13"/>
        <v>0</v>
      </c>
      <c r="F8" s="9" t="e">
        <f t="shared" si="14"/>
        <v>#DIV/0!</v>
      </c>
      <c r="G8" s="9" t="e">
        <f t="shared" si="15"/>
        <v>#DIV/0!</v>
      </c>
      <c r="H8" s="9" t="e">
        <f t="shared" si="16"/>
        <v>#DIV/0!</v>
      </c>
      <c r="I8" s="4" t="e">
        <f>#REF!</f>
        <v>#REF!</v>
      </c>
      <c r="J8" s="4">
        <f t="shared" si="17"/>
        <v>0</v>
      </c>
      <c r="O8">
        <v>0</v>
      </c>
      <c r="P8">
        <f t="shared" si="19"/>
        <v>0</v>
      </c>
      <c r="Q8">
        <f t="shared" si="18"/>
        <v>0</v>
      </c>
      <c r="R8" s="2">
        <v>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9"/>
        <v>0</v>
      </c>
      <c r="Q9">
        <f t="shared" si="18"/>
        <v>0</v>
      </c>
      <c r="R9" s="2">
        <v>0</v>
      </c>
    </row>
    <row r="10" spans="1:20" x14ac:dyDescent="0.25">
      <c r="A10" s="4">
        <f t="shared" si="0"/>
        <v>0</v>
      </c>
      <c r="B10" s="4">
        <f t="shared" si="1"/>
        <v>0</v>
      </c>
      <c r="C10" s="4">
        <f t="shared" ref="C10:C14" si="20">B10*1.2</f>
        <v>0</v>
      </c>
      <c r="D10" s="4">
        <f t="shared" si="2"/>
        <v>0</v>
      </c>
      <c r="E10" s="5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8"/>
        <v>0</v>
      </c>
      <c r="R10" s="2">
        <v>0</v>
      </c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20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20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20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1" t="s">
        <v>37</v>
      </c>
      <c r="B15" s="41"/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41"/>
    </row>
    <row r="16" spans="1:20" x14ac:dyDescent="0.25">
      <c r="A16" s="4">
        <f t="shared" ref="A16:A28" si="32">N16</f>
        <v>0</v>
      </c>
      <c r="B16" s="4">
        <f t="shared" ref="B16:B28" si="33">Q16</f>
        <v>375</v>
      </c>
      <c r="C16" s="4">
        <f>B16*1.2</f>
        <v>450</v>
      </c>
      <c r="D16" s="4">
        <f t="shared" ref="D16:D28" si="34">C16*1.2</f>
        <v>540</v>
      </c>
      <c r="E16" s="5">
        <f t="shared" ref="E16:E28" si="35">R16</f>
        <v>2600000</v>
      </c>
      <c r="F16" s="9">
        <f t="shared" ref="F16:F28" si="36">ROUND((E16/B16),0)</f>
        <v>6933</v>
      </c>
      <c r="G16" s="9">
        <f t="shared" ref="G16:G28" si="37">ROUND((E16/C16),0)</f>
        <v>5778</v>
      </c>
      <c r="H16" s="9">
        <f t="shared" ref="H16:H28" si="38">ROUND((E16/D16),0)</f>
        <v>4815</v>
      </c>
      <c r="I16" s="4" t="e">
        <f>#REF!</f>
        <v>#REF!</v>
      </c>
      <c r="J16" s="4">
        <f t="shared" ref="J16:J28" si="39">S16</f>
        <v>0</v>
      </c>
      <c r="O16">
        <v>0</v>
      </c>
      <c r="P16">
        <v>450</v>
      </c>
      <c r="Q16">
        <f t="shared" ref="P16:Q28" si="40">P16/1.2</f>
        <v>375</v>
      </c>
      <c r="R16" s="2">
        <v>2600000</v>
      </c>
    </row>
    <row r="17" spans="1:24" s="46" customFormat="1" x14ac:dyDescent="0.25">
      <c r="A17" s="44">
        <f t="shared" si="32"/>
        <v>0</v>
      </c>
      <c r="B17" s="44">
        <f t="shared" si="33"/>
        <v>375</v>
      </c>
      <c r="C17" s="44">
        <f t="shared" ref="C17:C28" si="41">B17*1.2</f>
        <v>450</v>
      </c>
      <c r="D17" s="44">
        <f t="shared" si="34"/>
        <v>540</v>
      </c>
      <c r="E17" s="45">
        <f t="shared" si="35"/>
        <v>3400000</v>
      </c>
      <c r="F17" s="44">
        <f t="shared" si="36"/>
        <v>9067</v>
      </c>
      <c r="G17" s="44">
        <f t="shared" si="37"/>
        <v>7556</v>
      </c>
      <c r="H17" s="44">
        <f t="shared" si="38"/>
        <v>6296</v>
      </c>
      <c r="I17" s="44" t="e">
        <f>#REF!</f>
        <v>#REF!</v>
      </c>
      <c r="J17" s="44">
        <f t="shared" si="39"/>
        <v>0</v>
      </c>
      <c r="O17" s="46">
        <v>0</v>
      </c>
      <c r="P17" s="46">
        <v>450</v>
      </c>
      <c r="Q17" s="46">
        <f t="shared" si="40"/>
        <v>375</v>
      </c>
      <c r="R17" s="47">
        <v>3400000</v>
      </c>
    </row>
    <row r="18" spans="1:24" x14ac:dyDescent="0.25">
      <c r="A18" s="4">
        <f t="shared" si="32"/>
        <v>0</v>
      </c>
      <c r="B18" s="4">
        <f t="shared" si="33"/>
        <v>416.66666666666669</v>
      </c>
      <c r="C18" s="4">
        <f t="shared" si="41"/>
        <v>500</v>
      </c>
      <c r="D18" s="4">
        <f t="shared" si="34"/>
        <v>600</v>
      </c>
      <c r="E18" s="5">
        <f t="shared" si="35"/>
        <v>3500000</v>
      </c>
      <c r="F18" s="9">
        <f t="shared" si="36"/>
        <v>8400</v>
      </c>
      <c r="G18" s="9">
        <f t="shared" si="37"/>
        <v>7000</v>
      </c>
      <c r="H18" s="9">
        <f t="shared" si="38"/>
        <v>5833</v>
      </c>
      <c r="I18" s="4" t="e">
        <f>#REF!</f>
        <v>#REF!</v>
      </c>
      <c r="J18" s="4">
        <f t="shared" si="39"/>
        <v>0</v>
      </c>
      <c r="O18">
        <v>0</v>
      </c>
      <c r="P18">
        <v>500</v>
      </c>
      <c r="Q18">
        <f t="shared" si="40"/>
        <v>416.66666666666669</v>
      </c>
      <c r="R18" s="2">
        <v>3500000</v>
      </c>
    </row>
    <row r="19" spans="1:24" x14ac:dyDescent="0.25">
      <c r="A19" s="4">
        <f t="shared" si="32"/>
        <v>0</v>
      </c>
      <c r="B19" s="4">
        <f t="shared" si="33"/>
        <v>437.5</v>
      </c>
      <c r="C19" s="4">
        <f t="shared" si="41"/>
        <v>525</v>
      </c>
      <c r="D19" s="4">
        <f t="shared" si="34"/>
        <v>630</v>
      </c>
      <c r="E19" s="5">
        <f t="shared" si="35"/>
        <v>3900000</v>
      </c>
      <c r="F19" s="9">
        <f t="shared" si="36"/>
        <v>8914</v>
      </c>
      <c r="G19" s="9">
        <f t="shared" si="37"/>
        <v>7429</v>
      </c>
      <c r="H19" s="9">
        <f t="shared" si="38"/>
        <v>6190</v>
      </c>
      <c r="I19" s="4" t="e">
        <f>#REF!</f>
        <v>#REF!</v>
      </c>
      <c r="J19" s="4">
        <f t="shared" si="39"/>
        <v>0</v>
      </c>
      <c r="O19">
        <v>0</v>
      </c>
      <c r="P19">
        <v>525</v>
      </c>
      <c r="Q19">
        <f t="shared" si="40"/>
        <v>437.5</v>
      </c>
      <c r="R19" s="2">
        <v>3900000</v>
      </c>
    </row>
    <row r="20" spans="1:24" x14ac:dyDescent="0.25">
      <c r="A20" s="4">
        <f t="shared" si="32"/>
        <v>0</v>
      </c>
      <c r="B20" s="4">
        <f t="shared" si="33"/>
        <v>460</v>
      </c>
      <c r="C20" s="4">
        <f t="shared" si="41"/>
        <v>552</v>
      </c>
      <c r="D20" s="4">
        <f t="shared" si="34"/>
        <v>662.4</v>
      </c>
      <c r="E20" s="5">
        <f t="shared" si="35"/>
        <v>3400000</v>
      </c>
      <c r="F20" s="9">
        <f t="shared" si="36"/>
        <v>7391</v>
      </c>
      <c r="G20" s="9">
        <f t="shared" si="37"/>
        <v>6159</v>
      </c>
      <c r="H20" s="9">
        <f t="shared" si="38"/>
        <v>5133</v>
      </c>
      <c r="I20" s="4" t="e">
        <f>#REF!</f>
        <v>#REF!</v>
      </c>
      <c r="J20" s="4">
        <f t="shared" si="39"/>
        <v>0</v>
      </c>
      <c r="O20">
        <v>0</v>
      </c>
      <c r="P20">
        <f t="shared" si="40"/>
        <v>0</v>
      </c>
      <c r="Q20">
        <v>460</v>
      </c>
      <c r="R20" s="2">
        <v>3400000</v>
      </c>
    </row>
    <row r="21" spans="1:24" x14ac:dyDescent="0.25">
      <c r="A21" s="4">
        <f t="shared" si="32"/>
        <v>0</v>
      </c>
      <c r="B21" s="4">
        <f t="shared" si="33"/>
        <v>220</v>
      </c>
      <c r="C21" s="4">
        <f t="shared" si="41"/>
        <v>264</v>
      </c>
      <c r="D21" s="4">
        <f t="shared" si="34"/>
        <v>316.8</v>
      </c>
      <c r="E21" s="5">
        <f t="shared" si="35"/>
        <v>2000000</v>
      </c>
      <c r="F21" s="9">
        <f t="shared" si="36"/>
        <v>9091</v>
      </c>
      <c r="G21" s="9">
        <f t="shared" si="37"/>
        <v>7576</v>
      </c>
      <c r="H21" s="9">
        <f t="shared" si="38"/>
        <v>6313</v>
      </c>
      <c r="I21" s="4" t="e">
        <f>#REF!</f>
        <v>#REF!</v>
      </c>
      <c r="J21" s="4">
        <f t="shared" si="39"/>
        <v>0</v>
      </c>
      <c r="O21">
        <v>0</v>
      </c>
      <c r="P21">
        <f t="shared" si="40"/>
        <v>0</v>
      </c>
      <c r="Q21">
        <v>220</v>
      </c>
      <c r="R21" s="2">
        <v>2000000</v>
      </c>
    </row>
    <row r="22" spans="1:24" x14ac:dyDescent="0.25">
      <c r="A22" s="4">
        <f t="shared" ref="A22:A24" si="42">N22</f>
        <v>0</v>
      </c>
      <c r="B22" s="4">
        <f t="shared" ref="B22:B24" si="43">Q22</f>
        <v>650</v>
      </c>
      <c r="C22" s="4">
        <f t="shared" ref="C22:C24" si="44">B22*1.2</f>
        <v>780</v>
      </c>
      <c r="D22" s="4">
        <f t="shared" ref="D22:D24" si="45">C22*1.2</f>
        <v>936</v>
      </c>
      <c r="E22" s="5">
        <f t="shared" ref="E22:E24" si="46">R22</f>
        <v>5750000</v>
      </c>
      <c r="F22" s="9">
        <f t="shared" ref="F22:F24" si="47">ROUND((E22/B22),0)</f>
        <v>8846</v>
      </c>
      <c r="G22" s="9">
        <f t="shared" ref="G22:G24" si="48">ROUND((E22/C22),0)</f>
        <v>7372</v>
      </c>
      <c r="H22" s="9">
        <f t="shared" ref="H22:H24" si="49">ROUND((E22/D22),0)</f>
        <v>6143</v>
      </c>
      <c r="I22" s="4" t="e">
        <f>#REF!</f>
        <v>#REF!</v>
      </c>
      <c r="J22" s="4">
        <f t="shared" ref="J22:J24" si="50">S22</f>
        <v>0</v>
      </c>
      <c r="O22">
        <v>0</v>
      </c>
      <c r="P22">
        <f t="shared" ref="P22:P24" si="51">O22/1.2</f>
        <v>0</v>
      </c>
      <c r="Q22">
        <v>650</v>
      </c>
      <c r="R22" s="2">
        <v>5750000</v>
      </c>
    </row>
    <row r="23" spans="1:24" s="46" customFormat="1" x14ac:dyDescent="0.25">
      <c r="A23" s="44">
        <f t="shared" si="42"/>
        <v>0</v>
      </c>
      <c r="B23" s="44">
        <f t="shared" si="43"/>
        <v>625</v>
      </c>
      <c r="C23" s="44">
        <f t="shared" si="44"/>
        <v>750</v>
      </c>
      <c r="D23" s="44">
        <f t="shared" si="45"/>
        <v>900</v>
      </c>
      <c r="E23" s="45">
        <f t="shared" si="46"/>
        <v>6000000</v>
      </c>
      <c r="F23" s="44">
        <f t="shared" si="47"/>
        <v>9600</v>
      </c>
      <c r="G23" s="44">
        <f t="shared" si="48"/>
        <v>8000</v>
      </c>
      <c r="H23" s="44">
        <f t="shared" si="49"/>
        <v>6667</v>
      </c>
      <c r="I23" s="44" t="e">
        <f>#REF!</f>
        <v>#REF!</v>
      </c>
      <c r="J23" s="44">
        <f t="shared" si="50"/>
        <v>0</v>
      </c>
      <c r="O23" s="46">
        <v>0</v>
      </c>
      <c r="P23" s="46">
        <v>750</v>
      </c>
      <c r="Q23" s="46">
        <f t="shared" ref="Q22:Q24" si="52">P23/1.2</f>
        <v>625</v>
      </c>
      <c r="R23" s="47">
        <v>6000000</v>
      </c>
    </row>
    <row r="24" spans="1:24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1"/>
        <v>0</v>
      </c>
      <c r="Q24">
        <f t="shared" si="52"/>
        <v>0</v>
      </c>
      <c r="R24" s="2">
        <v>0</v>
      </c>
    </row>
    <row r="25" spans="1:24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24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24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24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7700</v>
      </c>
      <c r="X29" s="20" t="s">
        <v>41</v>
      </c>
    </row>
    <row r="30" spans="1:24" ht="38.25" customHeight="1" x14ac:dyDescent="0.25">
      <c r="S30" s="10"/>
      <c r="T30" s="10"/>
      <c r="U30" s="21" t="s">
        <v>14</v>
      </c>
      <c r="V30" s="18"/>
      <c r="W30" s="19">
        <v>2500</v>
      </c>
      <c r="X30" s="22"/>
    </row>
    <row r="31" spans="1:24" ht="15.75" x14ac:dyDescent="0.25">
      <c r="S31" s="10"/>
      <c r="T31" s="10"/>
      <c r="U31" s="17" t="s">
        <v>15</v>
      </c>
      <c r="V31" s="18"/>
      <c r="W31" s="19">
        <f>W29-W30</f>
        <v>5200</v>
      </c>
      <c r="X31" s="22"/>
    </row>
    <row r="32" spans="1:24" ht="15.75" x14ac:dyDescent="0.25">
      <c r="G32" s="6"/>
      <c r="H32" s="6"/>
      <c r="S32" s="10"/>
      <c r="T32" s="10"/>
      <c r="U32" s="17" t="s">
        <v>16</v>
      </c>
      <c r="V32" s="18"/>
      <c r="W32" s="19">
        <f>W30</f>
        <v>2500</v>
      </c>
      <c r="X32" s="22"/>
    </row>
    <row r="33" spans="5:25" ht="15.75" x14ac:dyDescent="0.25">
      <c r="E33" t="s">
        <v>39</v>
      </c>
      <c r="F33" s="7">
        <v>46.46</v>
      </c>
      <c r="G33">
        <f>F33*10.764</f>
        <v>500.09544</v>
      </c>
      <c r="S33" s="10"/>
      <c r="T33" s="10"/>
      <c r="U33" s="17" t="s">
        <v>17</v>
      </c>
      <c r="V33" s="23"/>
      <c r="W33" s="24">
        <f>X33-X34</f>
        <v>26</v>
      </c>
      <c r="X33" s="25">
        <v>2024</v>
      </c>
    </row>
    <row r="34" spans="5:25" ht="15.75" x14ac:dyDescent="0.25">
      <c r="S34" s="10"/>
      <c r="T34" s="10"/>
      <c r="U34" s="17" t="s">
        <v>18</v>
      </c>
      <c r="V34" s="23"/>
      <c r="W34" s="24">
        <f>W35-W33</f>
        <v>34</v>
      </c>
      <c r="X34" s="24">
        <v>1998</v>
      </c>
      <c r="Y34" t="s">
        <v>40</v>
      </c>
    </row>
    <row r="35" spans="5:25" ht="15.75" x14ac:dyDescent="0.25">
      <c r="S35" s="10"/>
      <c r="T35" s="10"/>
      <c r="U35" s="17" t="s">
        <v>19</v>
      </c>
      <c r="V35" s="23"/>
      <c r="W35" s="24">
        <v>60</v>
      </c>
      <c r="X35" s="24"/>
    </row>
    <row r="36" spans="5:25" ht="39" customHeight="1" x14ac:dyDescent="0.25">
      <c r="P36" s="42" t="s">
        <v>38</v>
      </c>
      <c r="Q36" s="42"/>
      <c r="R36" s="42"/>
      <c r="S36" s="42"/>
      <c r="T36" s="43"/>
      <c r="U36" s="21" t="s">
        <v>20</v>
      </c>
      <c r="V36" s="23"/>
      <c r="W36" s="24">
        <f>90*W33/W35</f>
        <v>39</v>
      </c>
      <c r="X36" s="24"/>
    </row>
    <row r="37" spans="5:25" ht="15.75" x14ac:dyDescent="0.25">
      <c r="U37" s="17"/>
      <c r="V37" s="26"/>
      <c r="W37" s="27">
        <f>W36%</f>
        <v>0.39</v>
      </c>
      <c r="X37" s="27"/>
    </row>
    <row r="38" spans="5:25" ht="15.75" x14ac:dyDescent="0.25">
      <c r="P38" s="14" t="s">
        <v>31</v>
      </c>
      <c r="Q38" s="14" t="s">
        <v>32</v>
      </c>
      <c r="R38" s="14" t="s">
        <v>33</v>
      </c>
      <c r="S38" s="14" t="s">
        <v>34</v>
      </c>
      <c r="T38" s="12"/>
      <c r="U38" s="17" t="s">
        <v>21</v>
      </c>
      <c r="V38" s="18"/>
      <c r="W38" s="19">
        <f>W32*W37</f>
        <v>975</v>
      </c>
      <c r="X38" s="22"/>
    </row>
    <row r="39" spans="5:25" ht="15.75" x14ac:dyDescent="0.25"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1525</v>
      </c>
      <c r="X39" s="22"/>
    </row>
    <row r="40" spans="5:25" ht="15.75" x14ac:dyDescent="0.25">
      <c r="R40" s="6" t="s">
        <v>34</v>
      </c>
      <c r="S40" s="16">
        <f>SUM(S39:S39)</f>
        <v>0</v>
      </c>
      <c r="U40" s="17" t="s">
        <v>15</v>
      </c>
      <c r="V40" s="18"/>
      <c r="W40" s="19">
        <f>W31</f>
        <v>5200</v>
      </c>
      <c r="X40" s="22"/>
    </row>
    <row r="41" spans="5:25" ht="15.75" x14ac:dyDescent="0.25">
      <c r="R41" s="6" t="s">
        <v>25</v>
      </c>
      <c r="S41" s="16">
        <f>S40*90%</f>
        <v>0</v>
      </c>
      <c r="U41" s="23"/>
      <c r="V41" s="18"/>
      <c r="W41" s="19"/>
      <c r="X41" s="22"/>
    </row>
    <row r="42" spans="5:25" ht="15.75" x14ac:dyDescent="0.25">
      <c r="R42" s="6" t="s">
        <v>35</v>
      </c>
      <c r="S42" s="16">
        <f>S40*80%</f>
        <v>0</v>
      </c>
      <c r="U42" s="28" t="s">
        <v>23</v>
      </c>
      <c r="V42" s="29"/>
      <c r="W42" s="20">
        <f>W40+W39</f>
        <v>6725</v>
      </c>
      <c r="X42" s="22"/>
    </row>
    <row r="43" spans="5:25" ht="15.75" x14ac:dyDescent="0.25">
      <c r="S43" s="10"/>
      <c r="T43" s="10"/>
      <c r="U43" s="23"/>
      <c r="V43" s="23"/>
      <c r="W43" s="24"/>
      <c r="X43" s="24"/>
    </row>
    <row r="44" spans="5:25" ht="15.75" x14ac:dyDescent="0.25">
      <c r="S44" s="10"/>
      <c r="T44" s="10"/>
      <c r="U44" s="28" t="s">
        <v>32</v>
      </c>
      <c r="V44" s="30"/>
      <c r="W44" s="25">
        <v>500</v>
      </c>
      <c r="X44" s="24"/>
    </row>
    <row r="45" spans="5:25" ht="15.75" x14ac:dyDescent="0.25">
      <c r="P45" s="13" t="s">
        <v>30</v>
      </c>
      <c r="S45" s="10"/>
      <c r="T45" s="11"/>
      <c r="U45" s="17" t="s">
        <v>24</v>
      </c>
      <c r="V45" s="31"/>
      <c r="W45" s="32">
        <f>W42*W44+X46</f>
        <v>3362500</v>
      </c>
      <c r="X45" s="33"/>
    </row>
    <row r="46" spans="5:25" ht="15.75" x14ac:dyDescent="0.25">
      <c r="S46" s="11"/>
      <c r="T46" s="10"/>
      <c r="U46" s="17" t="s">
        <v>25</v>
      </c>
      <c r="V46" s="23"/>
      <c r="W46" s="34">
        <f>W45*0.9</f>
        <v>3026250</v>
      </c>
      <c r="X46" s="35"/>
    </row>
    <row r="47" spans="5:25" ht="15.75" x14ac:dyDescent="0.25">
      <c r="S47" s="10"/>
      <c r="T47" s="10"/>
      <c r="U47" s="17" t="s">
        <v>26</v>
      </c>
      <c r="V47" s="23"/>
      <c r="W47" s="34">
        <f>W45*0.8</f>
        <v>2690000</v>
      </c>
      <c r="X47" s="34"/>
    </row>
    <row r="48" spans="5:25" ht="15.75" x14ac:dyDescent="0.25">
      <c r="O48" s="10"/>
      <c r="P48" s="10"/>
      <c r="Q48" s="10"/>
      <c r="R48" s="10"/>
      <c r="S48" s="10"/>
      <c r="T48" s="10"/>
      <c r="U48" s="17"/>
      <c r="V48" s="23"/>
      <c r="W48" s="36"/>
      <c r="X48" s="24"/>
    </row>
    <row r="49" spans="21:24" ht="15.75" x14ac:dyDescent="0.25">
      <c r="U49" s="37" t="s">
        <v>27</v>
      </c>
      <c r="V49" s="38"/>
      <c r="W49" s="39">
        <f>W30*W44</f>
        <v>1250000</v>
      </c>
      <c r="X49" s="39"/>
    </row>
    <row r="50" spans="21:24" ht="15.75" x14ac:dyDescent="0.25">
      <c r="U50" s="17" t="s">
        <v>28</v>
      </c>
      <c r="V50" s="23"/>
      <c r="W50" s="36"/>
      <c r="X50" s="36"/>
    </row>
    <row r="51" spans="21:24" ht="15.75" x14ac:dyDescent="0.25">
      <c r="U51" s="40" t="s">
        <v>29</v>
      </c>
      <c r="V51" s="36"/>
      <c r="W51" s="34">
        <f>W45*0.025/12</f>
        <v>7005.208333333333</v>
      </c>
      <c r="X51" s="34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15:T44"/>
  <sheetViews>
    <sheetView zoomScaleNormal="100" workbookViewId="0">
      <selection activeCell="W22" sqref="W22"/>
    </sheetView>
  </sheetViews>
  <sheetFormatPr defaultRowHeight="15" x14ac:dyDescent="0.25"/>
  <sheetData>
    <row r="15" spans="19:20" x14ac:dyDescent="0.25">
      <c r="S15">
        <v>41.82</v>
      </c>
      <c r="T15">
        <f>S15*10.764</f>
        <v>450.15047999999996</v>
      </c>
    </row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B37" sqref="B37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W19:X19"/>
  <sheetViews>
    <sheetView topLeftCell="F1" zoomScaleNormal="100" workbookViewId="0">
      <selection activeCell="Z23" sqref="Z23"/>
    </sheetView>
  </sheetViews>
  <sheetFormatPr defaultRowHeight="15" x14ac:dyDescent="0.25"/>
  <sheetData>
    <row r="19" spans="23:24" x14ac:dyDescent="0.25">
      <c r="W19">
        <v>32.520000000000003</v>
      </c>
      <c r="X19">
        <f>W19*10.764</f>
        <v>350.04527999999999</v>
      </c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S11"/>
  <sheetViews>
    <sheetView workbookViewId="0">
      <selection activeCell="V18" sqref="V18"/>
    </sheetView>
  </sheetViews>
  <sheetFormatPr defaultRowHeight="15" x14ac:dyDescent="0.25"/>
  <sheetData>
    <row r="1" spans="1:19" x14ac:dyDescent="0.25">
      <c r="A1" s="6"/>
    </row>
    <row r="11" spans="1:19" x14ac:dyDescent="0.25">
      <c r="R11">
        <v>33.450000000000003</v>
      </c>
      <c r="S11">
        <f>R11*10.764</f>
        <v>360.05580000000003</v>
      </c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topLeftCell="A4" workbookViewId="0">
      <selection activeCell="V15" sqref="V15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2024-06-05T09:18:08Z</dcterms:modified>
</cp:coreProperties>
</file>