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J Durcan\"/>
    </mc:Choice>
  </mc:AlternateContent>
  <xr:revisionPtr revIDLastSave="0" documentId="13_ncr:1_{DCBFD02F-F203-4CAE-8272-68FDA40DA7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Plot No. 69" sheetId="28" r:id="rId1"/>
    <sheet name="Valuation Plot NO. 65,66 &amp; 67" sheetId="4" r:id="rId2"/>
    <sheet name="Sheet1" sheetId="20" r:id="rId3"/>
    <sheet name="Sheet2" sheetId="21" r:id="rId4"/>
    <sheet name="Sheet3" sheetId="22" r:id="rId5"/>
    <sheet name="Sheet4" sheetId="23" r:id="rId6"/>
    <sheet name="Sheet5" sheetId="24" r:id="rId7"/>
    <sheet name="Sheet6" sheetId="25" r:id="rId8"/>
    <sheet name="Sheet7" sheetId="26" r:id="rId9"/>
    <sheet name="Sheet8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8" l="1"/>
  <c r="B2" i="4"/>
  <c r="L2" i="20"/>
  <c r="O14" i="28" s="1"/>
  <c r="B25" i="28"/>
  <c r="B31" i="28" s="1"/>
  <c r="B20" i="28"/>
  <c r="B30" i="28" s="1"/>
  <c r="N14" i="28"/>
  <c r="G14" i="28"/>
  <c r="H14" i="28" s="1"/>
  <c r="N13" i="28"/>
  <c r="G13" i="28"/>
  <c r="H13" i="28" s="1"/>
  <c r="N12" i="28"/>
  <c r="G12" i="28"/>
  <c r="H12" i="28" s="1"/>
  <c r="G11" i="28"/>
  <c r="H11" i="28" s="1"/>
  <c r="B11" i="28"/>
  <c r="B15" i="28" s="1"/>
  <c r="N10" i="28"/>
  <c r="G10" i="28"/>
  <c r="I10" i="28" s="1"/>
  <c r="J10" i="28" s="1"/>
  <c r="K10" i="28" s="1"/>
  <c r="M10" i="28" s="1"/>
  <c r="G12" i="4"/>
  <c r="I12" i="4" s="1"/>
  <c r="J12" i="4" s="1"/>
  <c r="K12" i="4" s="1"/>
  <c r="M12" i="4" s="1"/>
  <c r="N12" i="4"/>
  <c r="D4" i="4"/>
  <c r="D3" i="4"/>
  <c r="F6" i="20"/>
  <c r="K3" i="20"/>
  <c r="K4" i="20"/>
  <c r="K5" i="20"/>
  <c r="K2" i="20"/>
  <c r="G11" i="4"/>
  <c r="I11" i="4" s="1"/>
  <c r="J11" i="4" s="1"/>
  <c r="K11" i="4" s="1"/>
  <c r="M11" i="4" s="1"/>
  <c r="N11" i="4"/>
  <c r="J6" i="20"/>
  <c r="G6" i="20"/>
  <c r="B23" i="4"/>
  <c r="I14" i="28" l="1"/>
  <c r="J14" i="28" s="1"/>
  <c r="K14" i="28" s="1"/>
  <c r="M14" i="28" s="1"/>
  <c r="I11" i="28"/>
  <c r="J11" i="28" s="1"/>
  <c r="K11" i="28" s="1"/>
  <c r="M11" i="28" s="1"/>
  <c r="B4" i="4"/>
  <c r="B26" i="4" s="1"/>
  <c r="L10" i="28"/>
  <c r="I13" i="28"/>
  <c r="J13" i="28" s="1"/>
  <c r="K13" i="28" s="1"/>
  <c r="M13" i="28" s="1"/>
  <c r="M15" i="28" s="1"/>
  <c r="B29" i="28" s="1"/>
  <c r="B13" i="4"/>
  <c r="I12" i="28"/>
  <c r="J12" i="28" s="1"/>
  <c r="K12" i="28" s="1"/>
  <c r="M12" i="28" s="1"/>
  <c r="L14" i="28"/>
  <c r="C4" i="28"/>
  <c r="L13" i="28"/>
  <c r="L12" i="28"/>
  <c r="N11" i="28"/>
  <c r="L11" i="28" s="1"/>
  <c r="B4" i="28"/>
  <c r="H10" i="28"/>
  <c r="H12" i="4"/>
  <c r="L12" i="4"/>
  <c r="L11" i="4"/>
  <c r="H11" i="4"/>
  <c r="G10" i="4"/>
  <c r="I10" i="4" s="1"/>
  <c r="J10" i="4" s="1"/>
  <c r="K10" i="4" s="1"/>
  <c r="B18" i="4"/>
  <c r="B28" i="4" s="1"/>
  <c r="C4" i="4"/>
  <c r="O13" i="28" l="1"/>
  <c r="O15" i="28" s="1"/>
  <c r="P15" i="28" s="1"/>
  <c r="B28" i="28"/>
  <c r="B32" i="28" s="1"/>
  <c r="O9" i="28"/>
  <c r="O10" i="28" s="1"/>
  <c r="P10" i="28" s="1"/>
  <c r="N15" i="28"/>
  <c r="B35" i="28" s="1"/>
  <c r="B33" i="28"/>
  <c r="B34" i="28"/>
  <c r="L15" i="28"/>
  <c r="B36" i="28"/>
  <c r="B29" i="4"/>
  <c r="H10" i="4"/>
  <c r="N10" i="4"/>
  <c r="N13" i="4" s="1"/>
  <c r="M10" i="4"/>
  <c r="M13" i="4" s="1"/>
  <c r="B34" i="4" l="1"/>
  <c r="L10" i="4"/>
  <c r="L13" i="4" s="1"/>
  <c r="B33" i="4"/>
  <c r="B27" i="4" l="1"/>
  <c r="B30" i="4" s="1"/>
  <c r="B32" i="4" s="1"/>
  <c r="B31" i="4" l="1"/>
</calcChain>
</file>

<file path=xl/sharedStrings.xml><?xml version="1.0" encoding="utf-8"?>
<sst xmlns="http://schemas.openxmlformats.org/spreadsheetml/2006/main" count="129" uniqueCount="69">
  <si>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</si>
  <si>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</si>
  <si>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</si>
  <si>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</si>
  <si>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</si>
  <si>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</si>
  <si>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</si>
  <si>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</si>
  <si>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</si>
  <si>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</si>
  <si>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</si>
  <si>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</si>
  <si>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</si>
  <si>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</si>
  <si>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</si>
  <si>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</si>
  <si>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</si>
  <si>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Balance Life of Structures in Years</t>
  </si>
  <si>
    <t>Depreciation</t>
  </si>
  <si>
    <t>Estimated Replacement Cost / Insurable Value</t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</si>
  <si>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</si>
  <si>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</si>
  <si>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</si>
  <si>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</si>
  <si>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</si>
  <si>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</si>
  <si>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</si>
  <si>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</si>
  <si>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</si>
  <si>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RR Rate of 2024</t>
  </si>
  <si>
    <t>Sr. No.</t>
  </si>
  <si>
    <t>Plot No.</t>
  </si>
  <si>
    <t>Dated</t>
  </si>
  <si>
    <t>Reg. Doc. No.</t>
  </si>
  <si>
    <t>Type of Documents</t>
  </si>
  <si>
    <t xml:space="preserve">Purchaser Name </t>
  </si>
  <si>
    <t>Seller Name</t>
  </si>
  <si>
    <t>19.04.2007</t>
  </si>
  <si>
    <t>SEP/1069/2007</t>
  </si>
  <si>
    <t>Sale Deed</t>
  </si>
  <si>
    <t>M/s. S. R. Petroleum</t>
  </si>
  <si>
    <t>M/s. J. Ducan Healthcare Pvt. Ltd.</t>
  </si>
  <si>
    <t>22.11.2006</t>
  </si>
  <si>
    <t>SEP/2169/2006</t>
  </si>
  <si>
    <t>Conveyance Deed</t>
  </si>
  <si>
    <t>M/s. Lok - Beta Pharmaceuticals (I) Pvt. Ltd.</t>
  </si>
  <si>
    <t>12.05.2004</t>
  </si>
  <si>
    <t>MRB/978/2004</t>
  </si>
  <si>
    <t>Indenture of Conveyance</t>
  </si>
  <si>
    <t>Shri Devchand Mulji Shah HUF</t>
  </si>
  <si>
    <t>17.03.2006</t>
  </si>
  <si>
    <t>SEP/496/2006</t>
  </si>
  <si>
    <t>TOTAL</t>
  </si>
  <si>
    <r>
      <t xml:space="preserve">Purchase Amount in </t>
    </r>
    <r>
      <rPr>
        <b/>
        <sz val="11"/>
        <color theme="1"/>
        <rFont val="Rupee Foradian"/>
        <family val="2"/>
      </rPr>
      <t>`</t>
    </r>
  </si>
  <si>
    <t>Ground Floor</t>
  </si>
  <si>
    <t>1st Floor</t>
  </si>
  <si>
    <t>Floor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</si>
  <si>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</si>
  <si>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t>Year</t>
  </si>
  <si>
    <t>Year of Const.</t>
  </si>
  <si>
    <t>Age of Build. In Years</t>
  </si>
  <si>
    <t>On Plot No. 65, 66 &amp; 67</t>
  </si>
  <si>
    <t>On Plot No. 69</t>
  </si>
  <si>
    <t>Toilet Block</t>
  </si>
  <si>
    <t>Land Area in Sq. M. as per Agreement</t>
  </si>
  <si>
    <t>Land Area in Sq. M. as per Plan</t>
  </si>
  <si>
    <t>Covered Terrace</t>
  </si>
  <si>
    <t>Covered Stlit Area on Ground Floor</t>
  </si>
  <si>
    <t>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</si>
</sst>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6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6" fillId="0" borderId="1" xfId="1" applyFont="1" applyBorder="1"/>
    <xf numFmtId="43" fontId="6" fillId="0" borderId="1" xfId="1" applyFont="1" applyBorder="1" applyAlignment="1">
      <alignment vertical="top"/>
    </xf>
    <xf numFmtId="43" fontId="6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5" fillId="0" borderId="3" xfId="1" applyFont="1" applyBorder="1" applyAlignment="1">
      <alignment horizontal="left" vertical="top"/>
    </xf>
    <xf numFmtId="43" fontId="5" fillId="0" borderId="4" xfId="1" applyFont="1" applyBorder="1" applyAlignment="1">
      <alignment horizontal="left" vertical="top" wrapText="1"/>
    </xf>
    <xf numFmtId="43" fontId="3" fillId="0" borderId="0" xfId="1" applyFont="1"/>
    <xf numFmtId="43" fontId="5" fillId="0" borderId="1" xfId="1" applyFont="1" applyBorder="1" applyAlignment="1">
      <alignment horizontal="center" vertical="top"/>
    </xf>
    <xf numFmtId="43" fontId="9" fillId="0" borderId="1" xfId="1" applyFont="1" applyBorder="1"/>
    <xf numFmtId="43" fontId="1" fillId="0" borderId="0" xfId="1" applyFont="1" applyAlignment="1">
      <alignment wrapText="1"/>
    </xf>
    <xf numFmtId="43" fontId="6" fillId="0" borderId="1" xfId="1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5" fillId="0" borderId="1" xfId="1" applyFont="1" applyBorder="1"/>
    <xf numFmtId="43" fontId="6" fillId="0" borderId="0" xfId="1" applyFont="1" applyAlignment="1">
      <alignment vertical="top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 shrinkToFit="1"/>
    </xf>
    <xf numFmtId="43" fontId="1" fillId="0" borderId="1" xfId="1" applyFont="1" applyBorder="1" applyAlignment="1">
      <alignment wrapText="1"/>
    </xf>
    <xf numFmtId="43" fontId="0" fillId="0" borderId="0" xfId="1" applyFont="1"/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43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4" fillId="0" borderId="0" xfId="0" applyNumberFormat="1" applyFont="1" applyAlignment="1">
      <alignment horizontal="center"/>
    </xf>
    <xf numFmtId="43" fontId="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9</xdr:col>
      <xdr:colOff>734596</xdr:colOff>
      <xdr:row>45</xdr:row>
      <xdr:rowOff>172458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61946-F450-B266-D230-26C59BC2C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28850"/>
          <a:ext cx="8392696" cy="7220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31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C1F09-0073-9F84-1504-63E675F5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598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447675</xdr:colOff>
      <xdr:row>34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59F24-F1F1-E882-9B89-76CEF876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658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40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528FA-D509-76FA-FA94-9FFFE364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96150" cy="765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29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29A4F-52BF-2A78-C51A-26E4C473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559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24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C09F9B-D96A-9702-B1AA-4EC6D094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483D-ED13-4C92-811E-80F5EC32D140}">
  <sheetPr>
    <pageSetUpPr fitToPage="1"/>
  </sheetPr>
  <dimension ref="A1:P172"/>
  <sheetViews>
    <sheetView tabSelected="1" zoomScale="115" zoomScaleNormal="11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F23" sqref="F23"/>
    </sheetView>
  </sheetViews>
  <sheetFormatPr defaultColWidth="12.5703125" defaultRowHeight="16.5" x14ac:dyDescent="0.3"/>
  <cols>
    <col min="1" max="1" width="28.5703125" style="15" bestFit="1" customWidth="1"/>
    <col min="2" max="2" width="14.85546875" style="59" bestFit="1" customWidth="1"/>
    <col min="3" max="3" width="14.140625" style="1" bestFit="1" customWidth="1"/>
    <col min="4" max="4" width="11.85546875" style="1" bestFit="1" customWidth="1"/>
    <col min="5" max="5" width="8" style="1" customWidth="1"/>
    <col min="6" max="6" width="12.140625" style="3" customWidth="1"/>
    <col min="7" max="7" width="7" style="3" customWidth="1"/>
    <col min="8" max="8" width="12.28515625" style="3" bestFit="1" customWidth="1"/>
    <col min="9" max="9" width="13.7109375" style="3" bestFit="1" customWidth="1"/>
    <col min="10" max="10" width="8.85546875" style="1" bestFit="1" customWidth="1"/>
    <col min="11" max="11" width="13.7109375" style="3" bestFit="1" customWidth="1"/>
    <col min="12" max="12" width="13.85546875" style="1" bestFit="1" customWidth="1"/>
    <col min="13" max="13" width="14.28515625" style="3" bestFit="1" customWidth="1"/>
    <col min="14" max="14" width="14.7109375" style="3" bestFit="1" customWidth="1"/>
    <col min="15" max="16" width="13.85546875" style="1" bestFit="1" customWidth="1"/>
    <col min="17" max="16384" width="12.5703125" style="1"/>
  </cols>
  <sheetData>
    <row r="1" spans="1:16" x14ac:dyDescent="0.3">
      <c r="A1" s="5" t="s">
        <v>10</v>
      </c>
      <c r="B1" s="48"/>
    </row>
    <row r="2" spans="1:16" x14ac:dyDescent="0.3">
      <c r="A2" s="11" t="s">
        <v>8</v>
      </c>
      <c r="B2" s="13">
        <f>Sheet1!G2</f>
        <v>765.66</v>
      </c>
      <c r="C2" s="40" t="s">
        <v>29</v>
      </c>
      <c r="F2" s="1"/>
      <c r="G2" s="1"/>
      <c r="H2" s="1"/>
      <c r="J2" s="3"/>
      <c r="L2" s="3"/>
      <c r="M2" s="1"/>
      <c r="N2" s="1"/>
    </row>
    <row r="3" spans="1:16" x14ac:dyDescent="0.3">
      <c r="A3" s="12" t="s">
        <v>4</v>
      </c>
      <c r="B3" s="50">
        <v>10000</v>
      </c>
      <c r="C3" s="13">
        <v>2370</v>
      </c>
      <c r="D3" s="48"/>
      <c r="E3" s="17"/>
      <c r="F3" s="18"/>
      <c r="G3" s="1"/>
      <c r="J3" s="3"/>
      <c r="L3" s="3"/>
      <c r="M3" s="1"/>
      <c r="N3" s="1"/>
    </row>
    <row r="4" spans="1:16" x14ac:dyDescent="0.3">
      <c r="A4" s="41" t="s">
        <v>15</v>
      </c>
      <c r="B4" s="49">
        <f>ROUND((B2*B3),0)</f>
        <v>7656600</v>
      </c>
      <c r="C4" s="13">
        <f>C3*B2</f>
        <v>1814614.2</v>
      </c>
      <c r="D4" s="18"/>
      <c r="E4" s="17"/>
      <c r="F4" s="19"/>
      <c r="G4" s="1"/>
      <c r="J4" s="3"/>
      <c r="L4" s="3"/>
      <c r="M4" s="1"/>
      <c r="N4" s="1"/>
    </row>
    <row r="5" spans="1:16" x14ac:dyDescent="0.3">
      <c r="A5" s="42"/>
      <c r="B5" s="51"/>
      <c r="C5" s="43"/>
      <c r="E5" s="17"/>
      <c r="F5" s="19"/>
      <c r="G5" s="1"/>
      <c r="J5" s="3"/>
      <c r="L5" s="3"/>
      <c r="M5" s="1"/>
      <c r="N5" s="1"/>
    </row>
    <row r="6" spans="1:16" x14ac:dyDescent="0.3">
      <c r="A6" s="5" t="s">
        <v>11</v>
      </c>
      <c r="B6" s="48"/>
      <c r="D6" s="16"/>
    </row>
    <row r="7" spans="1:16" s="2" customFormat="1" ht="51" x14ac:dyDescent="0.2">
      <c r="A7" s="75" t="s">
        <v>56</v>
      </c>
      <c r="B7" s="76" t="s">
        <v>27</v>
      </c>
      <c r="C7" s="75" t="s">
        <v>59</v>
      </c>
      <c r="D7" s="75" t="s">
        <v>0</v>
      </c>
      <c r="E7" s="75" t="s">
        <v>1</v>
      </c>
      <c r="F7" s="75" t="s">
        <v>16</v>
      </c>
      <c r="G7" s="75" t="s">
        <v>60</v>
      </c>
      <c r="H7" s="75" t="s">
        <v>17</v>
      </c>
      <c r="I7" s="75" t="s">
        <v>2</v>
      </c>
      <c r="J7" s="75" t="s">
        <v>3</v>
      </c>
      <c r="K7" s="75" t="s">
        <v>13</v>
      </c>
      <c r="L7" s="75" t="s">
        <v>18</v>
      </c>
      <c r="M7" s="75" t="s">
        <v>14</v>
      </c>
      <c r="N7" s="75" t="s">
        <v>19</v>
      </c>
    </row>
    <row r="8" spans="1:16" s="21" customFormat="1" x14ac:dyDescent="0.2">
      <c r="A8" s="20"/>
      <c r="B8" s="52" t="s">
        <v>26</v>
      </c>
      <c r="C8" s="46" t="s">
        <v>58</v>
      </c>
      <c r="D8" s="46"/>
      <c r="E8" s="46"/>
      <c r="F8" s="72" t="s">
        <v>57</v>
      </c>
      <c r="G8" s="46"/>
      <c r="H8" s="46"/>
      <c r="I8" s="72"/>
      <c r="J8" s="72"/>
      <c r="K8" s="72" t="s">
        <v>57</v>
      </c>
      <c r="L8" s="72" t="s">
        <v>57</v>
      </c>
      <c r="M8" s="72" t="s">
        <v>57</v>
      </c>
      <c r="N8" s="72" t="s">
        <v>57</v>
      </c>
    </row>
    <row r="9" spans="1:16" s="21" customFormat="1" x14ac:dyDescent="0.3">
      <c r="A9" s="20" t="s">
        <v>62</v>
      </c>
      <c r="B9" s="73"/>
      <c r="C9" s="22"/>
      <c r="D9" s="22"/>
      <c r="E9" s="60"/>
      <c r="F9" s="60"/>
      <c r="G9" s="60"/>
      <c r="H9" s="60"/>
      <c r="I9" s="60"/>
      <c r="J9" s="60"/>
      <c r="K9" s="60"/>
      <c r="L9" s="60"/>
      <c r="M9" s="60"/>
      <c r="N9" s="60"/>
      <c r="O9" s="79">
        <f>B4-O14</f>
        <v>0</v>
      </c>
    </row>
    <row r="10" spans="1:16" s="21" customFormat="1" x14ac:dyDescent="0.3">
      <c r="A10" s="32" t="s">
        <v>54</v>
      </c>
      <c r="B10" s="73">
        <v>173.03</v>
      </c>
      <c r="C10" s="22">
        <v>2018</v>
      </c>
      <c r="D10" s="22">
        <v>2024</v>
      </c>
      <c r="E10" s="60">
        <v>60</v>
      </c>
      <c r="F10" s="60">
        <v>25000</v>
      </c>
      <c r="G10" s="60">
        <f>D10-C10</f>
        <v>6</v>
      </c>
      <c r="H10" s="60">
        <f>E10-G10</f>
        <v>54</v>
      </c>
      <c r="I10" s="60">
        <f>IF(G10&gt;=5,90*G10/E10,0)</f>
        <v>9</v>
      </c>
      <c r="J10" s="60">
        <f>F10/100*I10</f>
        <v>2250</v>
      </c>
      <c r="K10" s="60">
        <f>ROUND((F10-J10),0)</f>
        <v>22750</v>
      </c>
      <c r="L10" s="60">
        <f>N10-M10</f>
        <v>389317</v>
      </c>
      <c r="M10" s="60">
        <f>ROUND(K10*B10,0)</f>
        <v>3936433</v>
      </c>
      <c r="N10" s="60">
        <f>ROUND(F10*B10,0)</f>
        <v>4325750</v>
      </c>
      <c r="O10" s="79" t="e">
        <f>#REF!+O9</f>
        <v>#REF!</v>
      </c>
      <c r="P10" s="79" t="e">
        <f>O10*0.9</f>
        <v>#REF!</v>
      </c>
    </row>
    <row r="11" spans="1:16" s="21" customFormat="1" ht="33" x14ac:dyDescent="0.3">
      <c r="A11" s="32" t="s">
        <v>67</v>
      </c>
      <c r="B11" s="73">
        <f>B12-B10</f>
        <v>106.01000000000002</v>
      </c>
      <c r="C11" s="22">
        <v>2018</v>
      </c>
      <c r="D11" s="22">
        <v>2024</v>
      </c>
      <c r="E11" s="60">
        <v>60</v>
      </c>
      <c r="F11" s="60">
        <v>12000</v>
      </c>
      <c r="G11" s="60">
        <f>D11-C11</f>
        <v>6</v>
      </c>
      <c r="H11" s="60">
        <f>E11-G11</f>
        <v>54</v>
      </c>
      <c r="I11" s="60">
        <f>IF(G11&gt;=5,90*G11/E11,0)</f>
        <v>9</v>
      </c>
      <c r="J11" s="60">
        <f>F11/100*I11</f>
        <v>1080</v>
      </c>
      <c r="K11" s="60">
        <f>ROUND((F11-J11),0)</f>
        <v>10920</v>
      </c>
      <c r="L11" s="60">
        <f>N11-M11</f>
        <v>114491</v>
      </c>
      <c r="M11" s="60">
        <f>ROUND(K11*B11,0)</f>
        <v>1157629</v>
      </c>
      <c r="N11" s="60">
        <f>ROUND(F11*B11,0)</f>
        <v>1272120</v>
      </c>
    </row>
    <row r="12" spans="1:16" s="21" customFormat="1" x14ac:dyDescent="0.3">
      <c r="A12" s="32" t="s">
        <v>55</v>
      </c>
      <c r="B12" s="73">
        <v>279.04000000000002</v>
      </c>
      <c r="C12" s="22">
        <v>2018</v>
      </c>
      <c r="D12" s="22">
        <v>2024</v>
      </c>
      <c r="E12" s="60">
        <v>60</v>
      </c>
      <c r="F12" s="60">
        <v>25000</v>
      </c>
      <c r="G12" s="60">
        <f>D12-C12</f>
        <v>6</v>
      </c>
      <c r="H12" s="60">
        <f>E12-G12</f>
        <v>54</v>
      </c>
      <c r="I12" s="60">
        <f>IF(G12&gt;=5,90*G12/E12,0)</f>
        <v>9</v>
      </c>
      <c r="J12" s="60">
        <f>F12/100*I12</f>
        <v>2250</v>
      </c>
      <c r="K12" s="60">
        <f>ROUND((F12-J12),0)</f>
        <v>22750</v>
      </c>
      <c r="L12" s="60">
        <f>N12-M12</f>
        <v>627840</v>
      </c>
      <c r="M12" s="60">
        <f>ROUND(K12*B12,0)</f>
        <v>6348160</v>
      </c>
      <c r="N12" s="60">
        <f>ROUND(F12*B12,0)</f>
        <v>6976000</v>
      </c>
    </row>
    <row r="13" spans="1:16" s="21" customFormat="1" x14ac:dyDescent="0.3">
      <c r="A13" s="32" t="s">
        <v>66</v>
      </c>
      <c r="B13" s="73">
        <v>279.04000000000002</v>
      </c>
      <c r="C13" s="22">
        <v>2018</v>
      </c>
      <c r="D13" s="22">
        <v>2024</v>
      </c>
      <c r="E13" s="60">
        <v>60</v>
      </c>
      <c r="F13" s="60">
        <v>8000</v>
      </c>
      <c r="G13" s="60">
        <f>D13-C13</f>
        <v>6</v>
      </c>
      <c r="H13" s="60">
        <f>E13-G13</f>
        <v>54</v>
      </c>
      <c r="I13" s="60">
        <f>IF(G13&gt;=5,90*G13/E13,0)</f>
        <v>9</v>
      </c>
      <c r="J13" s="60">
        <f>F13/100*I13</f>
        <v>720</v>
      </c>
      <c r="K13" s="60">
        <f>ROUND((F13-J13),0)</f>
        <v>7280</v>
      </c>
      <c r="L13" s="60">
        <f>N13-M13</f>
        <v>200909</v>
      </c>
      <c r="M13" s="60">
        <f>ROUND(K13*B13,0)</f>
        <v>2031411</v>
      </c>
      <c r="N13" s="60">
        <f>ROUND(F13*B13,0)</f>
        <v>2232320</v>
      </c>
      <c r="O13" s="79">
        <f>SUM(M10:M14)</f>
        <v>14041200</v>
      </c>
    </row>
    <row r="14" spans="1:16" s="21" customFormat="1" x14ac:dyDescent="0.3">
      <c r="A14" s="32" t="s">
        <v>63</v>
      </c>
      <c r="B14" s="73">
        <v>41.58</v>
      </c>
      <c r="C14" s="22">
        <v>2018</v>
      </c>
      <c r="D14" s="22">
        <v>2024</v>
      </c>
      <c r="E14" s="60">
        <v>60</v>
      </c>
      <c r="F14" s="60">
        <v>15000</v>
      </c>
      <c r="G14" s="60">
        <f>D14-C14</f>
        <v>6</v>
      </c>
      <c r="H14" s="60">
        <f>E14-G14</f>
        <v>54</v>
      </c>
      <c r="I14" s="60">
        <f>IF(G14&gt;=5,90*G14/E14,0)</f>
        <v>9</v>
      </c>
      <c r="J14" s="60">
        <f>F14/100*I14</f>
        <v>1350</v>
      </c>
      <c r="K14" s="60">
        <f>ROUND((F14-J14),0)</f>
        <v>13650</v>
      </c>
      <c r="L14" s="60">
        <f>N14-M14</f>
        <v>56133</v>
      </c>
      <c r="M14" s="60">
        <f>ROUND(K14*B14,0)</f>
        <v>567567</v>
      </c>
      <c r="N14" s="60">
        <f>ROUND(F14*B14,0)</f>
        <v>623700</v>
      </c>
      <c r="O14" s="79">
        <f>Sheet1!L2</f>
        <v>7656600</v>
      </c>
    </row>
    <row r="15" spans="1:16" s="25" customFormat="1" x14ac:dyDescent="0.3">
      <c r="A15" s="24" t="s">
        <v>20</v>
      </c>
      <c r="B15" s="64">
        <f>SUM(B9:B14)</f>
        <v>878.70000000000016</v>
      </c>
      <c r="C15" s="63"/>
      <c r="D15" s="63"/>
      <c r="E15" s="61"/>
      <c r="F15" s="60"/>
      <c r="G15" s="62"/>
      <c r="H15" s="62"/>
      <c r="I15" s="62"/>
      <c r="J15" s="62"/>
      <c r="K15" s="62"/>
      <c r="L15" s="64">
        <f>SUM(L9:L14)</f>
        <v>1388690</v>
      </c>
      <c r="M15" s="64">
        <f>SUM(M9:M14)</f>
        <v>14041200</v>
      </c>
      <c r="N15" s="64">
        <f>SUM(N9:N14)</f>
        <v>15429890</v>
      </c>
      <c r="O15" s="80">
        <f>O13+O14</f>
        <v>21697800</v>
      </c>
      <c r="P15" s="80">
        <f>O15*0.9</f>
        <v>19528020</v>
      </c>
    </row>
    <row r="16" spans="1:16" x14ac:dyDescent="0.3">
      <c r="B16" s="53"/>
      <c r="C16" s="23"/>
      <c r="D16" s="23"/>
      <c r="E16" s="23"/>
      <c r="F16" s="27"/>
      <c r="G16" s="27"/>
      <c r="H16" s="27"/>
      <c r="I16" s="23"/>
      <c r="J16" s="28"/>
      <c r="K16" s="29"/>
      <c r="L16" s="27"/>
      <c r="M16" s="30"/>
      <c r="N16" s="18"/>
    </row>
    <row r="17" spans="1:14" x14ac:dyDescent="0.3">
      <c r="A17" s="44" t="s">
        <v>21</v>
      </c>
      <c r="B17" s="54"/>
      <c r="C17" s="23"/>
      <c r="D17" s="23"/>
      <c r="F17" s="30"/>
      <c r="G17" s="30"/>
      <c r="H17" s="1"/>
      <c r="I17" s="1"/>
      <c r="K17" s="1"/>
      <c r="M17" s="1"/>
      <c r="N17" s="1"/>
    </row>
    <row r="18" spans="1:14" x14ac:dyDescent="0.3">
      <c r="A18" s="11" t="s">
        <v>22</v>
      </c>
      <c r="B18" s="49">
        <v>0</v>
      </c>
      <c r="C18" s="23"/>
      <c r="D18" s="23"/>
      <c r="F18" s="30"/>
      <c r="G18" s="30"/>
      <c r="H18" s="1"/>
      <c r="I18" s="1"/>
      <c r="K18" s="1"/>
      <c r="M18" s="1"/>
      <c r="N18" s="1"/>
    </row>
    <row r="19" spans="1:14" x14ac:dyDescent="0.3">
      <c r="A19" s="12" t="s">
        <v>4</v>
      </c>
      <c r="B19" s="50">
        <v>0</v>
      </c>
      <c r="C19" s="23"/>
      <c r="D19" s="23"/>
      <c r="F19" s="30"/>
      <c r="G19" s="30"/>
      <c r="H19" s="1"/>
      <c r="I19" s="1"/>
      <c r="K19" s="1"/>
      <c r="M19" s="1"/>
      <c r="N19" s="1"/>
    </row>
    <row r="20" spans="1:14" x14ac:dyDescent="0.3">
      <c r="A20" s="12" t="s">
        <v>5</v>
      </c>
      <c r="B20" s="49">
        <f>ROUND((B18*B19),0)</f>
        <v>0</v>
      </c>
      <c r="C20" s="23"/>
      <c r="D20" s="23"/>
      <c r="F20" s="30"/>
      <c r="G20" s="30"/>
      <c r="H20" s="1"/>
      <c r="I20" s="1"/>
      <c r="K20" s="1"/>
      <c r="M20" s="1"/>
      <c r="N20" s="1"/>
    </row>
    <row r="21" spans="1:14" x14ac:dyDescent="0.3">
      <c r="A21" s="26"/>
      <c r="B21" s="65"/>
      <c r="C21" s="23"/>
      <c r="D21" s="23"/>
      <c r="F21" s="30"/>
      <c r="G21" s="30"/>
      <c r="H21" s="1"/>
      <c r="I21" s="1"/>
      <c r="K21" s="1"/>
      <c r="M21" s="1"/>
      <c r="N21" s="1"/>
    </row>
    <row r="22" spans="1:14" ht="16.5" customHeight="1" x14ac:dyDescent="0.3">
      <c r="A22" s="45" t="s">
        <v>12</v>
      </c>
      <c r="B22" s="55"/>
      <c r="C22" s="23"/>
      <c r="D22" s="27"/>
      <c r="F22" s="27"/>
      <c r="G22" s="1"/>
      <c r="H22" s="1"/>
      <c r="I22" s="1"/>
      <c r="K22" s="1"/>
      <c r="M22" s="1"/>
      <c r="N22" s="1"/>
    </row>
    <row r="23" spans="1:14" x14ac:dyDescent="0.3">
      <c r="A23" s="11" t="s">
        <v>8</v>
      </c>
      <c r="B23" s="49">
        <v>0</v>
      </c>
      <c r="C23" s="31"/>
      <c r="D23" s="3"/>
      <c r="G23" s="1"/>
      <c r="H23" s="1"/>
      <c r="I23" s="1"/>
      <c r="K23" s="1"/>
      <c r="M23" s="1"/>
      <c r="N23" s="1"/>
    </row>
    <row r="24" spans="1:14" x14ac:dyDescent="0.3">
      <c r="A24" s="12" t="s">
        <v>4</v>
      </c>
      <c r="B24" s="50">
        <v>0</v>
      </c>
      <c r="C24" s="16"/>
      <c r="D24" s="3"/>
      <c r="G24" s="1"/>
      <c r="H24" s="1"/>
      <c r="I24" s="1"/>
      <c r="K24" s="1"/>
      <c r="M24" s="1"/>
      <c r="N24" s="1"/>
    </row>
    <row r="25" spans="1:14" x14ac:dyDescent="0.3">
      <c r="A25" s="12" t="s">
        <v>5</v>
      </c>
      <c r="B25" s="49">
        <f>ROUND((B23*B24),0)</f>
        <v>0</v>
      </c>
      <c r="C25" s="4"/>
      <c r="D25" s="3"/>
      <c r="G25" s="1"/>
      <c r="H25" s="1"/>
      <c r="I25" s="1"/>
      <c r="K25" s="1"/>
      <c r="M25" s="1"/>
      <c r="N25" s="1"/>
    </row>
    <row r="26" spans="1:14" x14ac:dyDescent="0.3">
      <c r="B26" s="56"/>
      <c r="C26" s="4"/>
      <c r="D26" s="4"/>
      <c r="F26" s="10"/>
      <c r="H26" s="6"/>
      <c r="I26" s="6"/>
      <c r="L26" s="10"/>
    </row>
    <row r="27" spans="1:14" x14ac:dyDescent="0.3">
      <c r="A27" s="32"/>
      <c r="B27" s="57" t="s">
        <v>5</v>
      </c>
      <c r="C27" s="10"/>
      <c r="D27" s="3"/>
      <c r="E27" s="6"/>
      <c r="F27" s="6"/>
      <c r="G27" s="1"/>
      <c r="I27" s="10"/>
      <c r="J27" s="3"/>
      <c r="L27" s="3"/>
      <c r="M27" s="1"/>
      <c r="N27" s="1"/>
    </row>
    <row r="28" spans="1:14" x14ac:dyDescent="0.3">
      <c r="A28" s="33" t="s">
        <v>10</v>
      </c>
      <c r="B28" s="49">
        <f>B4</f>
        <v>7656600</v>
      </c>
      <c r="C28" s="8"/>
      <c r="D28" s="8"/>
      <c r="E28" s="9"/>
      <c r="F28" s="9"/>
      <c r="G28" s="1"/>
      <c r="I28" s="7"/>
      <c r="J28" s="3"/>
      <c r="L28" s="3"/>
      <c r="M28" s="1"/>
      <c r="N28" s="1"/>
    </row>
    <row r="29" spans="1:14" x14ac:dyDescent="0.3">
      <c r="A29" s="33" t="s">
        <v>11</v>
      </c>
      <c r="B29" s="49">
        <f>M15</f>
        <v>14041200</v>
      </c>
      <c r="C29" s="8"/>
      <c r="D29" s="8"/>
      <c r="E29" s="9"/>
      <c r="F29" s="9"/>
      <c r="G29" s="1"/>
      <c r="I29" s="9"/>
      <c r="J29" s="3"/>
      <c r="L29" s="3"/>
      <c r="M29" s="1"/>
      <c r="N29" s="1"/>
    </row>
    <row r="30" spans="1:14" x14ac:dyDescent="0.3">
      <c r="A30" s="33" t="s">
        <v>23</v>
      </c>
      <c r="B30" s="49">
        <f>B20</f>
        <v>0</v>
      </c>
      <c r="C30" s="8"/>
      <c r="D30" s="8"/>
      <c r="E30" s="9"/>
      <c r="F30" s="9"/>
      <c r="G30" s="1"/>
      <c r="I30" s="9"/>
      <c r="J30" s="3"/>
      <c r="L30" s="3"/>
      <c r="M30" s="1"/>
      <c r="N30" s="1"/>
    </row>
    <row r="31" spans="1:14" x14ac:dyDescent="0.3">
      <c r="A31" s="33" t="s">
        <v>9</v>
      </c>
      <c r="B31" s="49">
        <f>B25</f>
        <v>0</v>
      </c>
      <c r="C31" s="8"/>
      <c r="D31" s="8"/>
      <c r="E31" s="9"/>
      <c r="F31" s="9"/>
      <c r="G31" s="1"/>
      <c r="I31" s="9"/>
      <c r="J31" s="3"/>
      <c r="L31" s="3"/>
      <c r="M31" s="1"/>
      <c r="N31" s="1"/>
    </row>
    <row r="32" spans="1:14" x14ac:dyDescent="0.3">
      <c r="A32" s="34" t="s">
        <v>28</v>
      </c>
      <c r="B32" s="58">
        <f>B28+B29+B30+B31</f>
        <v>21697800</v>
      </c>
      <c r="C32" s="7"/>
      <c r="D32" s="3"/>
      <c r="E32" s="3"/>
      <c r="G32" s="1"/>
      <c r="I32" s="1"/>
      <c r="J32" s="3"/>
      <c r="L32" s="3"/>
      <c r="M32" s="1"/>
      <c r="N32" s="1"/>
    </row>
    <row r="33" spans="1:14" x14ac:dyDescent="0.3">
      <c r="A33" s="34" t="s">
        <v>6</v>
      </c>
      <c r="B33" s="58">
        <f>ROUND(B32*0.9,0)</f>
        <v>19528020</v>
      </c>
      <c r="C33" s="7"/>
      <c r="D33" s="3"/>
      <c r="E33" s="14"/>
      <c r="F33" s="14"/>
      <c r="G33" s="1"/>
      <c r="I33" s="1"/>
      <c r="J33" s="3"/>
      <c r="L33" s="3"/>
      <c r="M33" s="1"/>
      <c r="N33" s="1"/>
    </row>
    <row r="34" spans="1:14" x14ac:dyDescent="0.3">
      <c r="A34" s="34" t="s">
        <v>7</v>
      </c>
      <c r="B34" s="58">
        <f>MROUND(B32*80%,1)</f>
        <v>17358240</v>
      </c>
      <c r="C34" s="7"/>
      <c r="D34" s="3"/>
      <c r="E34" s="14"/>
      <c r="F34" s="14"/>
      <c r="G34" s="1"/>
      <c r="I34" s="1"/>
      <c r="J34" s="3"/>
      <c r="L34" s="3"/>
      <c r="M34" s="1"/>
      <c r="N34" s="1"/>
    </row>
    <row r="35" spans="1:14" x14ac:dyDescent="0.3">
      <c r="A35" s="34" t="s">
        <v>24</v>
      </c>
      <c r="B35" s="58">
        <f>N15</f>
        <v>15429890</v>
      </c>
      <c r="C35" s="3"/>
      <c r="D35" s="3"/>
      <c r="E35" s="3"/>
      <c r="G35" s="1"/>
      <c r="I35" s="1"/>
      <c r="J35" s="3"/>
      <c r="L35" s="35"/>
      <c r="M35" s="1"/>
      <c r="N35" s="1"/>
    </row>
    <row r="36" spans="1:14" x14ac:dyDescent="0.3">
      <c r="A36" s="33" t="s">
        <v>25</v>
      </c>
      <c r="B36" s="58">
        <f>C4+M15</f>
        <v>15855814.199999999</v>
      </c>
      <c r="C36" s="3"/>
      <c r="D36" s="3"/>
      <c r="E36" s="3"/>
      <c r="G36" s="1"/>
      <c r="I36" s="1"/>
      <c r="J36" s="3"/>
      <c r="L36" s="35"/>
      <c r="M36" s="1"/>
      <c r="N36" s="1"/>
    </row>
    <row r="37" spans="1:14" x14ac:dyDescent="0.3">
      <c r="A37" s="1"/>
    </row>
    <row r="38" spans="1:14" x14ac:dyDescent="0.3">
      <c r="A38" s="1"/>
      <c r="L38" s="36"/>
    </row>
    <row r="39" spans="1:14" x14ac:dyDescent="0.3">
      <c r="A39" s="1"/>
      <c r="L39" s="36"/>
    </row>
    <row r="40" spans="1:14" x14ac:dyDescent="0.3">
      <c r="A40" s="1"/>
      <c r="L40" s="36"/>
    </row>
    <row r="41" spans="1:14" x14ac:dyDescent="0.3">
      <c r="A41" s="1"/>
      <c r="L41" s="36"/>
    </row>
    <row r="42" spans="1:14" x14ac:dyDescent="0.3">
      <c r="A42" s="1"/>
      <c r="L42" s="36"/>
    </row>
    <row r="43" spans="1:14" x14ac:dyDescent="0.3">
      <c r="A43" s="1"/>
      <c r="L43" s="36"/>
    </row>
    <row r="44" spans="1:14" x14ac:dyDescent="0.3">
      <c r="A44" s="1"/>
      <c r="L44" s="36"/>
    </row>
    <row r="45" spans="1:14" x14ac:dyDescent="0.3">
      <c r="A45" s="1"/>
    </row>
    <row r="46" spans="1:14" x14ac:dyDescent="0.3">
      <c r="A46" s="1"/>
    </row>
    <row r="47" spans="1:14" x14ac:dyDescent="0.3">
      <c r="A47" s="1"/>
      <c r="B47" s="48"/>
    </row>
    <row r="48" spans="1:14" x14ac:dyDescent="0.3">
      <c r="A48" s="1"/>
      <c r="B48" s="48"/>
    </row>
    <row r="49" spans="1:10" x14ac:dyDescent="0.3">
      <c r="A49" s="1"/>
      <c r="B49" s="48"/>
    </row>
    <row r="50" spans="1:10" x14ac:dyDescent="0.3">
      <c r="A50" s="1"/>
      <c r="B50" s="48"/>
    </row>
    <row r="51" spans="1:10" x14ac:dyDescent="0.3">
      <c r="A51" s="1"/>
      <c r="B51" s="48"/>
    </row>
    <row r="52" spans="1:10" x14ac:dyDescent="0.3">
      <c r="A52" s="1"/>
      <c r="B52" s="48"/>
    </row>
    <row r="53" spans="1:10" x14ac:dyDescent="0.3">
      <c r="A53" s="1"/>
      <c r="B53" s="48"/>
    </row>
    <row r="54" spans="1:10" x14ac:dyDescent="0.3">
      <c r="A54" s="1"/>
      <c r="B54" s="48"/>
    </row>
    <row r="55" spans="1:10" x14ac:dyDescent="0.3">
      <c r="A55" s="1"/>
      <c r="B55" s="48"/>
    </row>
    <row r="56" spans="1:10" x14ac:dyDescent="0.3">
      <c r="A56" s="1"/>
      <c r="B56" s="48"/>
      <c r="F56" s="37"/>
      <c r="G56" s="37"/>
      <c r="H56" s="37"/>
      <c r="I56" s="37"/>
      <c r="J56" s="5"/>
    </row>
    <row r="57" spans="1:10" x14ac:dyDescent="0.3">
      <c r="A57" s="1"/>
      <c r="B57" s="48"/>
      <c r="F57" s="35"/>
      <c r="G57" s="1"/>
      <c r="H57" s="35"/>
      <c r="I57" s="35"/>
    </row>
    <row r="58" spans="1:10" x14ac:dyDescent="0.3">
      <c r="A58" s="1"/>
      <c r="B58" s="48"/>
      <c r="F58" s="35"/>
      <c r="G58" s="35"/>
      <c r="H58" s="47"/>
      <c r="I58" s="47"/>
    </row>
    <row r="59" spans="1:10" x14ac:dyDescent="0.3">
      <c r="A59" s="1"/>
      <c r="B59" s="48"/>
      <c r="F59" s="35"/>
      <c r="G59" s="35"/>
      <c r="H59" s="35"/>
      <c r="I59" s="35"/>
    </row>
    <row r="60" spans="1:10" x14ac:dyDescent="0.3">
      <c r="A60" s="1"/>
      <c r="B60" s="48"/>
      <c r="F60" s="35"/>
      <c r="G60" s="38"/>
      <c r="H60" s="35"/>
      <c r="I60" s="35"/>
    </row>
    <row r="61" spans="1:10" x14ac:dyDescent="0.3">
      <c r="A61" s="1"/>
      <c r="B61" s="48"/>
      <c r="F61" s="35"/>
      <c r="G61" s="35"/>
      <c r="H61" s="35"/>
      <c r="I61" s="35"/>
    </row>
    <row r="62" spans="1:10" x14ac:dyDescent="0.3">
      <c r="A62" s="1"/>
      <c r="B62" s="48"/>
      <c r="F62" s="35"/>
      <c r="G62" s="35"/>
      <c r="H62" s="35"/>
      <c r="I62" s="35"/>
    </row>
    <row r="63" spans="1:10" x14ac:dyDescent="0.3">
      <c r="A63" s="1"/>
      <c r="B63" s="48"/>
      <c r="F63" s="35"/>
      <c r="G63" s="35"/>
      <c r="H63" s="35"/>
      <c r="I63" s="35"/>
    </row>
    <row r="64" spans="1:10" x14ac:dyDescent="0.3">
      <c r="A64" s="1"/>
      <c r="B64" s="48"/>
      <c r="F64" s="35"/>
      <c r="G64" s="35"/>
      <c r="H64" s="35"/>
      <c r="I64" s="35"/>
    </row>
    <row r="65" spans="1:9" x14ac:dyDescent="0.3">
      <c r="A65" s="1"/>
      <c r="B65" s="48"/>
      <c r="F65" s="35"/>
      <c r="G65" s="35"/>
      <c r="H65" s="35"/>
      <c r="I65" s="35"/>
    </row>
    <row r="66" spans="1:9" x14ac:dyDescent="0.3">
      <c r="A66" s="1"/>
      <c r="B66" s="48"/>
      <c r="F66" s="35"/>
      <c r="G66" s="35"/>
      <c r="H66" s="35"/>
      <c r="I66" s="35"/>
    </row>
    <row r="67" spans="1:9" x14ac:dyDescent="0.3">
      <c r="A67" s="1"/>
      <c r="B67" s="48"/>
    </row>
    <row r="68" spans="1:9" x14ac:dyDescent="0.3">
      <c r="A68" s="1"/>
      <c r="B68" s="48"/>
    </row>
    <row r="69" spans="1:9" x14ac:dyDescent="0.3">
      <c r="A69" s="1"/>
      <c r="B69" s="48"/>
    </row>
    <row r="70" spans="1:9" x14ac:dyDescent="0.3">
      <c r="A70" s="1"/>
      <c r="B70" s="48"/>
    </row>
    <row r="71" spans="1:9" x14ac:dyDescent="0.3">
      <c r="A71" s="1"/>
      <c r="B71" s="48"/>
    </row>
    <row r="72" spans="1:9" x14ac:dyDescent="0.3">
      <c r="A72" s="1"/>
      <c r="B72" s="48"/>
      <c r="F72" s="39"/>
    </row>
    <row r="73" spans="1:9" x14ac:dyDescent="0.3">
      <c r="A73" s="1"/>
      <c r="B73" s="48"/>
      <c r="F73" s="39"/>
    </row>
    <row r="74" spans="1:9" x14ac:dyDescent="0.3">
      <c r="A74" s="1"/>
      <c r="B74" s="48"/>
      <c r="F74" s="39"/>
    </row>
    <row r="75" spans="1:9" x14ac:dyDescent="0.3">
      <c r="A75" s="1"/>
      <c r="B75" s="48"/>
      <c r="F75" s="39"/>
    </row>
    <row r="76" spans="1:9" x14ac:dyDescent="0.3">
      <c r="A76" s="1"/>
      <c r="B76" s="48"/>
      <c r="F76" s="39"/>
    </row>
    <row r="77" spans="1:9" x14ac:dyDescent="0.3">
      <c r="A77" s="1"/>
      <c r="B77" s="48"/>
      <c r="F77" s="39"/>
    </row>
    <row r="78" spans="1:9" x14ac:dyDescent="0.3">
      <c r="A78" s="1"/>
      <c r="B78" s="48"/>
      <c r="F78" s="39"/>
    </row>
    <row r="79" spans="1:9" x14ac:dyDescent="0.3">
      <c r="A79" s="1"/>
      <c r="B79" s="48"/>
      <c r="F79" s="39"/>
    </row>
    <row r="80" spans="1:9" x14ac:dyDescent="0.3">
      <c r="A80" s="1"/>
      <c r="B80" s="48"/>
      <c r="F80" s="39"/>
    </row>
    <row r="81" spans="1:6" x14ac:dyDescent="0.3">
      <c r="A81" s="1"/>
      <c r="B81" s="48"/>
      <c r="F81" s="39"/>
    </row>
    <row r="82" spans="1:6" x14ac:dyDescent="0.3">
      <c r="A82" s="1"/>
      <c r="B82" s="48"/>
    </row>
    <row r="83" spans="1:6" x14ac:dyDescent="0.3">
      <c r="A83" s="1"/>
      <c r="B83" s="48"/>
    </row>
    <row r="84" spans="1:6" x14ac:dyDescent="0.3">
      <c r="A84" s="1"/>
      <c r="B84" s="48"/>
    </row>
    <row r="85" spans="1:6" x14ac:dyDescent="0.3">
      <c r="A85" s="1"/>
      <c r="B85" s="48"/>
    </row>
    <row r="86" spans="1:6" x14ac:dyDescent="0.3">
      <c r="A86" s="1"/>
      <c r="B86" s="48"/>
    </row>
    <row r="87" spans="1:6" x14ac:dyDescent="0.3">
      <c r="A87" s="1"/>
      <c r="B87" s="48"/>
    </row>
    <row r="88" spans="1:6" x14ac:dyDescent="0.3">
      <c r="A88" s="1"/>
      <c r="B88" s="48"/>
    </row>
    <row r="89" spans="1:6" x14ac:dyDescent="0.3">
      <c r="A89" s="1"/>
      <c r="B89" s="48"/>
    </row>
    <row r="90" spans="1:6" x14ac:dyDescent="0.3">
      <c r="A90" s="1"/>
      <c r="B90" s="48"/>
    </row>
    <row r="91" spans="1:6" x14ac:dyDescent="0.3">
      <c r="A91" s="1"/>
      <c r="B91" s="48"/>
    </row>
    <row r="92" spans="1:6" x14ac:dyDescent="0.3">
      <c r="A92" s="1"/>
      <c r="B92" s="48"/>
    </row>
    <row r="93" spans="1:6" x14ac:dyDescent="0.3">
      <c r="A93" s="1"/>
      <c r="B93" s="48"/>
    </row>
    <row r="94" spans="1:6" x14ac:dyDescent="0.3">
      <c r="A94" s="1"/>
      <c r="B94" s="48"/>
    </row>
    <row r="95" spans="1:6" x14ac:dyDescent="0.3">
      <c r="A95" s="1"/>
      <c r="B95" s="48"/>
    </row>
    <row r="96" spans="1:6" x14ac:dyDescent="0.3">
      <c r="A96" s="1"/>
      <c r="B96" s="48"/>
    </row>
    <row r="97" spans="1:2" x14ac:dyDescent="0.3">
      <c r="A97" s="1"/>
      <c r="B97" s="48"/>
    </row>
    <row r="98" spans="1:2" x14ac:dyDescent="0.3">
      <c r="A98" s="1"/>
      <c r="B98" s="48"/>
    </row>
    <row r="99" spans="1:2" x14ac:dyDescent="0.3">
      <c r="A99" s="1"/>
      <c r="B99" s="48"/>
    </row>
    <row r="100" spans="1:2" x14ac:dyDescent="0.3">
      <c r="A100" s="1"/>
      <c r="B100" s="48"/>
    </row>
    <row r="101" spans="1:2" x14ac:dyDescent="0.3">
      <c r="A101" s="1"/>
      <c r="B101" s="48"/>
    </row>
    <row r="102" spans="1:2" x14ac:dyDescent="0.3">
      <c r="A102" s="1"/>
      <c r="B102" s="48"/>
    </row>
    <row r="103" spans="1:2" x14ac:dyDescent="0.3">
      <c r="A103" s="1"/>
      <c r="B103" s="48"/>
    </row>
    <row r="104" spans="1:2" x14ac:dyDescent="0.3">
      <c r="A104" s="1"/>
      <c r="B104" s="48"/>
    </row>
    <row r="105" spans="1:2" x14ac:dyDescent="0.3">
      <c r="A105" s="1"/>
      <c r="B105" s="48"/>
    </row>
    <row r="106" spans="1:2" x14ac:dyDescent="0.3">
      <c r="A106" s="1"/>
      <c r="B106" s="48"/>
    </row>
    <row r="107" spans="1:2" x14ac:dyDescent="0.3">
      <c r="A107" s="1"/>
      <c r="B107" s="48"/>
    </row>
    <row r="108" spans="1:2" x14ac:dyDescent="0.3">
      <c r="A108" s="1"/>
      <c r="B108" s="48"/>
    </row>
    <row r="109" spans="1:2" x14ac:dyDescent="0.3">
      <c r="A109" s="1"/>
      <c r="B109" s="48"/>
    </row>
    <row r="110" spans="1:2" x14ac:dyDescent="0.3">
      <c r="A110" s="1"/>
      <c r="B110" s="48"/>
    </row>
    <row r="111" spans="1:2" x14ac:dyDescent="0.3">
      <c r="A111" s="1"/>
      <c r="B111" s="48"/>
    </row>
    <row r="112" spans="1:2" x14ac:dyDescent="0.3">
      <c r="A112" s="1"/>
      <c r="B112" s="48"/>
    </row>
    <row r="113" spans="1:2" x14ac:dyDescent="0.3">
      <c r="A113" s="1"/>
      <c r="B113" s="48"/>
    </row>
    <row r="114" spans="1:2" x14ac:dyDescent="0.3">
      <c r="A114" s="1"/>
      <c r="B114" s="48"/>
    </row>
    <row r="115" spans="1:2" x14ac:dyDescent="0.3">
      <c r="A115" s="1"/>
      <c r="B115" s="48"/>
    </row>
    <row r="116" spans="1:2" x14ac:dyDescent="0.3">
      <c r="A116" s="1"/>
      <c r="B116" s="48"/>
    </row>
    <row r="117" spans="1:2" x14ac:dyDescent="0.3">
      <c r="A117" s="1"/>
      <c r="B117" s="48"/>
    </row>
    <row r="118" spans="1:2" x14ac:dyDescent="0.3">
      <c r="A118" s="1"/>
      <c r="B118" s="48"/>
    </row>
    <row r="119" spans="1:2" x14ac:dyDescent="0.3">
      <c r="A119" s="1"/>
      <c r="B119" s="48"/>
    </row>
    <row r="120" spans="1:2" x14ac:dyDescent="0.3">
      <c r="A120" s="1"/>
      <c r="B120" s="48"/>
    </row>
    <row r="121" spans="1:2" x14ac:dyDescent="0.3">
      <c r="A121" s="1"/>
      <c r="B121" s="48"/>
    </row>
    <row r="122" spans="1:2" x14ac:dyDescent="0.3">
      <c r="A122" s="1"/>
      <c r="B122" s="48"/>
    </row>
    <row r="123" spans="1:2" x14ac:dyDescent="0.3">
      <c r="A123" s="1"/>
      <c r="B123" s="48"/>
    </row>
    <row r="124" spans="1:2" x14ac:dyDescent="0.3">
      <c r="A124" s="1"/>
      <c r="B124" s="48"/>
    </row>
    <row r="125" spans="1:2" x14ac:dyDescent="0.3">
      <c r="A125" s="1"/>
      <c r="B125" s="48"/>
    </row>
    <row r="126" spans="1:2" x14ac:dyDescent="0.3">
      <c r="A126" s="1"/>
      <c r="B126" s="48"/>
    </row>
    <row r="127" spans="1:2" x14ac:dyDescent="0.3">
      <c r="A127" s="1"/>
      <c r="B127" s="48"/>
    </row>
    <row r="128" spans="1:2" x14ac:dyDescent="0.3">
      <c r="A128" s="1"/>
      <c r="B128" s="48"/>
    </row>
    <row r="129" spans="1:2" x14ac:dyDescent="0.3">
      <c r="A129" s="1"/>
      <c r="B129" s="48"/>
    </row>
    <row r="130" spans="1:2" x14ac:dyDescent="0.3">
      <c r="A130" s="1"/>
      <c r="B130" s="48"/>
    </row>
    <row r="131" spans="1:2" x14ac:dyDescent="0.3">
      <c r="A131" s="1"/>
      <c r="B131" s="48"/>
    </row>
    <row r="132" spans="1:2" x14ac:dyDescent="0.3">
      <c r="A132" s="1"/>
      <c r="B132" s="48"/>
    </row>
    <row r="133" spans="1:2" x14ac:dyDescent="0.3">
      <c r="A133" s="1"/>
      <c r="B133" s="48"/>
    </row>
    <row r="134" spans="1:2" x14ac:dyDescent="0.3">
      <c r="A134" s="1"/>
      <c r="B134" s="48"/>
    </row>
    <row r="135" spans="1:2" x14ac:dyDescent="0.3">
      <c r="A135" s="1"/>
      <c r="B135" s="48"/>
    </row>
    <row r="136" spans="1:2" x14ac:dyDescent="0.3">
      <c r="A136" s="1"/>
      <c r="B136" s="48"/>
    </row>
    <row r="137" spans="1:2" x14ac:dyDescent="0.3">
      <c r="A137" s="1"/>
      <c r="B137" s="48"/>
    </row>
    <row r="138" spans="1:2" x14ac:dyDescent="0.3">
      <c r="A138" s="1"/>
      <c r="B138" s="48"/>
    </row>
    <row r="139" spans="1:2" x14ac:dyDescent="0.3">
      <c r="A139" s="1"/>
      <c r="B139" s="48"/>
    </row>
    <row r="140" spans="1:2" x14ac:dyDescent="0.3">
      <c r="A140" s="1"/>
      <c r="B140" s="48"/>
    </row>
    <row r="141" spans="1:2" x14ac:dyDescent="0.3">
      <c r="A141" s="1"/>
      <c r="B141" s="48"/>
    </row>
    <row r="142" spans="1:2" x14ac:dyDescent="0.3">
      <c r="A142" s="1"/>
      <c r="B142" s="48"/>
    </row>
    <row r="143" spans="1:2" x14ac:dyDescent="0.3">
      <c r="A143" s="1"/>
      <c r="B143" s="48"/>
    </row>
    <row r="144" spans="1:2" x14ac:dyDescent="0.3">
      <c r="A144" s="1"/>
      <c r="B144" s="48"/>
    </row>
    <row r="145" spans="1:2" x14ac:dyDescent="0.3">
      <c r="A145" s="1"/>
      <c r="B145" s="48"/>
    </row>
    <row r="146" spans="1:2" x14ac:dyDescent="0.3">
      <c r="A146" s="1"/>
      <c r="B146" s="48"/>
    </row>
    <row r="147" spans="1:2" x14ac:dyDescent="0.3">
      <c r="A147" s="1"/>
      <c r="B147" s="48"/>
    </row>
    <row r="148" spans="1:2" x14ac:dyDescent="0.3">
      <c r="A148" s="1"/>
      <c r="B148" s="48"/>
    </row>
    <row r="149" spans="1:2" x14ac:dyDescent="0.3">
      <c r="A149" s="1"/>
      <c r="B149" s="48"/>
    </row>
    <row r="150" spans="1:2" x14ac:dyDescent="0.3">
      <c r="A150" s="1"/>
      <c r="B150" s="48"/>
    </row>
    <row r="151" spans="1:2" x14ac:dyDescent="0.3">
      <c r="A151" s="1"/>
      <c r="B151" s="48"/>
    </row>
    <row r="152" spans="1:2" x14ac:dyDescent="0.3">
      <c r="A152" s="1"/>
      <c r="B152" s="48"/>
    </row>
    <row r="153" spans="1:2" x14ac:dyDescent="0.3">
      <c r="A153" s="1"/>
      <c r="B153" s="48"/>
    </row>
    <row r="154" spans="1:2" x14ac:dyDescent="0.3">
      <c r="A154" s="1"/>
      <c r="B154" s="48"/>
    </row>
    <row r="155" spans="1:2" x14ac:dyDescent="0.3">
      <c r="A155" s="1"/>
      <c r="B155" s="48"/>
    </row>
    <row r="156" spans="1:2" x14ac:dyDescent="0.3">
      <c r="A156" s="1"/>
      <c r="B156" s="48"/>
    </row>
    <row r="157" spans="1:2" x14ac:dyDescent="0.3">
      <c r="A157" s="1"/>
      <c r="B157" s="48"/>
    </row>
    <row r="158" spans="1:2" x14ac:dyDescent="0.3">
      <c r="A158" s="1"/>
      <c r="B158" s="48"/>
    </row>
    <row r="159" spans="1:2" x14ac:dyDescent="0.3">
      <c r="A159" s="1"/>
      <c r="B159" s="48"/>
    </row>
    <row r="160" spans="1:2" x14ac:dyDescent="0.3">
      <c r="A160" s="1"/>
      <c r="B160" s="48"/>
    </row>
    <row r="161" spans="1:2" x14ac:dyDescent="0.3">
      <c r="A161" s="1"/>
      <c r="B161" s="48"/>
    </row>
    <row r="162" spans="1:2" x14ac:dyDescent="0.3">
      <c r="A162" s="1"/>
      <c r="B162" s="48"/>
    </row>
    <row r="163" spans="1:2" x14ac:dyDescent="0.3">
      <c r="A163" s="1"/>
      <c r="B163" s="48"/>
    </row>
    <row r="164" spans="1:2" x14ac:dyDescent="0.3">
      <c r="A164" s="1"/>
      <c r="B164" s="48"/>
    </row>
    <row r="165" spans="1:2" x14ac:dyDescent="0.3">
      <c r="A165" s="1"/>
      <c r="B165" s="48"/>
    </row>
    <row r="166" spans="1:2" x14ac:dyDescent="0.3">
      <c r="A166" s="1"/>
      <c r="B166" s="48"/>
    </row>
    <row r="167" spans="1:2" x14ac:dyDescent="0.3">
      <c r="A167" s="1"/>
      <c r="B167" s="48"/>
    </row>
    <row r="168" spans="1:2" x14ac:dyDescent="0.3">
      <c r="A168" s="1"/>
      <c r="B168" s="48"/>
    </row>
    <row r="169" spans="1:2" x14ac:dyDescent="0.3">
      <c r="A169" s="1"/>
      <c r="B169" s="48"/>
    </row>
    <row r="170" spans="1:2" x14ac:dyDescent="0.3">
      <c r="A170" s="1"/>
      <c r="B170" s="48"/>
    </row>
    <row r="171" spans="1:2" x14ac:dyDescent="0.3">
      <c r="A171" s="1"/>
      <c r="B171" s="48"/>
    </row>
    <row r="172" spans="1:2" x14ac:dyDescent="0.3">
      <c r="A172" s="1"/>
      <c r="B172" s="48"/>
    </row>
  </sheetData>
  <pageMargins left="0" right="0" top="0" bottom="0" header="0" footer="0"/>
  <pageSetup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2FBE-8AA8-465A-B2C1-1011A13888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N170"/>
  <sheetViews>
    <sheetView zoomScale="115" zoomScaleNormal="115" workbookViewId="0">
      <pane xSplit="2" ySplit="7" topLeftCell="C18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ColWidth="12.5703125" defaultRowHeight="16.5" x14ac:dyDescent="0.3"/>
  <cols>
    <col min="1" max="1" width="28.5703125" style="15" bestFit="1" customWidth="1"/>
    <col min="2" max="2" width="14.85546875" style="59" bestFit="1" customWidth="1"/>
    <col min="3" max="3" width="14.140625" style="1" bestFit="1" customWidth="1"/>
    <col min="4" max="4" width="11.85546875" style="1" bestFit="1" customWidth="1"/>
    <col min="5" max="5" width="8" style="1" customWidth="1"/>
    <col min="6" max="6" width="12.140625" style="3" customWidth="1"/>
    <col min="7" max="7" width="7" style="3" customWidth="1"/>
    <col min="8" max="8" width="12.28515625" style="3" bestFit="1" customWidth="1"/>
    <col min="9" max="9" width="13.7109375" style="3" bestFit="1" customWidth="1"/>
    <col min="10" max="10" width="8.85546875" style="1" bestFit="1" customWidth="1"/>
    <col min="11" max="11" width="13.7109375" style="3" bestFit="1" customWidth="1"/>
    <col min="12" max="12" width="13.85546875" style="1" bestFit="1" customWidth="1"/>
    <col min="13" max="13" width="14.28515625" style="3" bestFit="1" customWidth="1"/>
    <col min="14" max="14" width="14.7109375" style="3" bestFit="1" customWidth="1"/>
    <col min="15" max="16384" width="12.5703125" style="1"/>
  </cols>
  <sheetData>
    <row r="1" spans="1:14" x14ac:dyDescent="0.3">
      <c r="A1" s="5" t="s">
        <v>10</v>
      </c>
      <c r="B1" s="48"/>
    </row>
    <row r="2" spans="1:14" x14ac:dyDescent="0.3">
      <c r="A2" s="11" t="s">
        <v>8</v>
      </c>
      <c r="B2" s="13">
        <f>Sheet1!G3</f>
        <v>3070</v>
      </c>
      <c r="C2" s="40" t="s">
        <v>29</v>
      </c>
      <c r="F2" s="1"/>
      <c r="G2" s="1"/>
      <c r="H2" s="1"/>
      <c r="J2" s="3"/>
      <c r="L2" s="3"/>
      <c r="M2" s="1"/>
      <c r="N2" s="1"/>
    </row>
    <row r="3" spans="1:14" x14ac:dyDescent="0.3">
      <c r="A3" s="12" t="s">
        <v>4</v>
      </c>
      <c r="B3" s="50">
        <v>10000</v>
      </c>
      <c r="C3" s="13">
        <v>2370</v>
      </c>
      <c r="D3" s="48">
        <f>C3/10.764</f>
        <v>220.17837235228541</v>
      </c>
      <c r="E3" s="17"/>
      <c r="F3" s="18"/>
      <c r="G3" s="1"/>
      <c r="J3" s="3"/>
      <c r="L3" s="3"/>
      <c r="M3" s="1"/>
      <c r="N3" s="1"/>
    </row>
    <row r="4" spans="1:14" x14ac:dyDescent="0.3">
      <c r="A4" s="41" t="s">
        <v>15</v>
      </c>
      <c r="B4" s="49">
        <f>ROUND((B2*B3),0)</f>
        <v>30700000</v>
      </c>
      <c r="C4" s="13">
        <f>C3*B2</f>
        <v>7275900</v>
      </c>
      <c r="D4" s="18">
        <f>B3/C3</f>
        <v>4.2194092827004219</v>
      </c>
      <c r="E4" s="17"/>
      <c r="F4" s="19"/>
      <c r="G4" s="1"/>
      <c r="J4" s="3"/>
      <c r="L4" s="3"/>
      <c r="M4" s="1"/>
      <c r="N4" s="1"/>
    </row>
    <row r="5" spans="1:14" x14ac:dyDescent="0.3">
      <c r="A5" s="42"/>
      <c r="B5" s="51"/>
      <c r="C5" s="43"/>
      <c r="E5" s="17"/>
      <c r="F5" s="19"/>
      <c r="G5" s="1"/>
      <c r="J5" s="3"/>
      <c r="L5" s="3"/>
      <c r="M5" s="1"/>
      <c r="N5" s="1"/>
    </row>
    <row r="6" spans="1:14" x14ac:dyDescent="0.3">
      <c r="A6" s="5" t="s">
        <v>11</v>
      </c>
      <c r="B6" s="48"/>
      <c r="D6" s="16"/>
    </row>
    <row r="7" spans="1:14" s="2" customFormat="1" ht="51" x14ac:dyDescent="0.2">
      <c r="A7" s="75" t="s">
        <v>56</v>
      </c>
      <c r="B7" s="76" t="s">
        <v>27</v>
      </c>
      <c r="C7" s="75" t="s">
        <v>59</v>
      </c>
      <c r="D7" s="75" t="s">
        <v>0</v>
      </c>
      <c r="E7" s="75" t="s">
        <v>1</v>
      </c>
      <c r="F7" s="75" t="s">
        <v>16</v>
      </c>
      <c r="G7" s="75" t="s">
        <v>60</v>
      </c>
      <c r="H7" s="75" t="s">
        <v>17</v>
      </c>
      <c r="I7" s="75" t="s">
        <v>2</v>
      </c>
      <c r="J7" s="75" t="s">
        <v>3</v>
      </c>
      <c r="K7" s="75" t="s">
        <v>13</v>
      </c>
      <c r="L7" s="75" t="s">
        <v>18</v>
      </c>
      <c r="M7" s="75" t="s">
        <v>14</v>
      </c>
      <c r="N7" s="75" t="s">
        <v>19</v>
      </c>
    </row>
    <row r="8" spans="1:14" s="21" customFormat="1" x14ac:dyDescent="0.2">
      <c r="A8" s="20"/>
      <c r="B8" s="52" t="s">
        <v>26</v>
      </c>
      <c r="C8" s="46" t="s">
        <v>58</v>
      </c>
      <c r="D8" s="46"/>
      <c r="E8" s="46"/>
      <c r="F8" s="72" t="s">
        <v>57</v>
      </c>
      <c r="G8" s="46"/>
      <c r="H8" s="46"/>
      <c r="I8" s="72"/>
      <c r="J8" s="72"/>
      <c r="K8" s="72" t="s">
        <v>57</v>
      </c>
      <c r="L8" s="72" t="s">
        <v>57</v>
      </c>
      <c r="M8" s="72" t="s">
        <v>57</v>
      </c>
      <c r="N8" s="72" t="s">
        <v>57</v>
      </c>
    </row>
    <row r="9" spans="1:14" s="21" customFormat="1" x14ac:dyDescent="0.2">
      <c r="A9" s="20" t="s">
        <v>61</v>
      </c>
      <c r="B9" s="52"/>
      <c r="C9" s="46"/>
      <c r="D9" s="46"/>
      <c r="E9" s="46"/>
      <c r="F9" s="72"/>
      <c r="G9" s="46"/>
      <c r="H9" s="46"/>
      <c r="I9" s="72"/>
      <c r="J9" s="72"/>
      <c r="K9" s="72"/>
      <c r="L9" s="72"/>
      <c r="M9" s="72"/>
      <c r="N9" s="72"/>
    </row>
    <row r="10" spans="1:14" s="21" customFormat="1" x14ac:dyDescent="0.3">
      <c r="A10" s="32" t="s">
        <v>54</v>
      </c>
      <c r="B10" s="73">
        <v>1459.99</v>
      </c>
      <c r="C10" s="22">
        <v>2010</v>
      </c>
      <c r="D10" s="22">
        <v>2024</v>
      </c>
      <c r="E10" s="60">
        <v>60</v>
      </c>
      <c r="F10" s="60">
        <v>25000</v>
      </c>
      <c r="G10" s="60">
        <f>D10-C10</f>
        <v>14</v>
      </c>
      <c r="H10" s="60">
        <f>E10-G10</f>
        <v>46</v>
      </c>
      <c r="I10" s="60">
        <f>IF(G10&gt;=5,90*G10/E10,0)</f>
        <v>21</v>
      </c>
      <c r="J10" s="60">
        <f>F10/100*I10</f>
        <v>5250</v>
      </c>
      <c r="K10" s="60">
        <f>ROUND((F10-J10),0)</f>
        <v>19750</v>
      </c>
      <c r="L10" s="60">
        <f>N10-M10</f>
        <v>7664947</v>
      </c>
      <c r="M10" s="60">
        <f>ROUND(K10*B10,0)</f>
        <v>28834803</v>
      </c>
      <c r="N10" s="60">
        <f>ROUND(F10*B10,0)</f>
        <v>36499750</v>
      </c>
    </row>
    <row r="11" spans="1:14" s="21" customFormat="1" x14ac:dyDescent="0.3">
      <c r="A11" s="32" t="s">
        <v>55</v>
      </c>
      <c r="B11" s="73">
        <v>1459.99</v>
      </c>
      <c r="C11" s="22">
        <v>2010</v>
      </c>
      <c r="D11" s="22">
        <v>2024</v>
      </c>
      <c r="E11" s="60">
        <v>60</v>
      </c>
      <c r="F11" s="60">
        <v>25000</v>
      </c>
      <c r="G11" s="60">
        <f>D11-C11</f>
        <v>14</v>
      </c>
      <c r="H11" s="60">
        <f>E11-G11</f>
        <v>46</v>
      </c>
      <c r="I11" s="60">
        <f>IF(G11&gt;=5,90*G11/E11,0)</f>
        <v>21</v>
      </c>
      <c r="J11" s="60">
        <f>F11/100*I11</f>
        <v>5250</v>
      </c>
      <c r="K11" s="60">
        <f>ROUND((F11-J11),0)</f>
        <v>19750</v>
      </c>
      <c r="L11" s="60">
        <f>N11-M11</f>
        <v>7664947</v>
      </c>
      <c r="M11" s="60">
        <f>ROUND(K11*B11,0)</f>
        <v>28834803</v>
      </c>
      <c r="N11" s="60">
        <f>ROUND(F11*B11,0)</f>
        <v>36499750</v>
      </c>
    </row>
    <row r="12" spans="1:14" s="21" customFormat="1" x14ac:dyDescent="0.3">
      <c r="A12" s="32" t="s">
        <v>66</v>
      </c>
      <c r="B12" s="73">
        <v>1459.99</v>
      </c>
      <c r="C12" s="22">
        <v>2010</v>
      </c>
      <c r="D12" s="22">
        <v>2024</v>
      </c>
      <c r="E12" s="60">
        <v>60</v>
      </c>
      <c r="F12" s="60">
        <v>8000</v>
      </c>
      <c r="G12" s="60">
        <f>D12-C12</f>
        <v>14</v>
      </c>
      <c r="H12" s="60">
        <f>E12-G12</f>
        <v>46</v>
      </c>
      <c r="I12" s="60">
        <f>IF(G12&gt;=5,90*G12/E12,0)</f>
        <v>21</v>
      </c>
      <c r="J12" s="60">
        <f>F12/100*I12</f>
        <v>1680</v>
      </c>
      <c r="K12" s="60">
        <f>ROUND((F12-J12),0)</f>
        <v>6320</v>
      </c>
      <c r="L12" s="60">
        <f>N12-M12</f>
        <v>2452783</v>
      </c>
      <c r="M12" s="60">
        <f>ROUND(K12*B12,0)</f>
        <v>9227137</v>
      </c>
      <c r="N12" s="60">
        <f>ROUND(F12*B12,0)</f>
        <v>11679920</v>
      </c>
    </row>
    <row r="13" spans="1:14" s="25" customFormat="1" x14ac:dyDescent="0.3">
      <c r="A13" s="24" t="s">
        <v>20</v>
      </c>
      <c r="B13" s="64">
        <f>SUM(B10:B12)</f>
        <v>4379.97</v>
      </c>
      <c r="C13" s="63"/>
      <c r="D13" s="63"/>
      <c r="E13" s="61"/>
      <c r="F13" s="60"/>
      <c r="G13" s="62"/>
      <c r="H13" s="62"/>
      <c r="I13" s="62"/>
      <c r="J13" s="62"/>
      <c r="K13" s="62"/>
      <c r="L13" s="64">
        <f>SUM(L10:L12)</f>
        <v>17782677</v>
      </c>
      <c r="M13" s="64">
        <f>SUM(M10:M12)</f>
        <v>66896743</v>
      </c>
      <c r="N13" s="64">
        <f>SUM(N10:N12)</f>
        <v>84679420</v>
      </c>
    </row>
    <row r="14" spans="1:14" x14ac:dyDescent="0.3">
      <c r="B14" s="53"/>
      <c r="C14" s="23"/>
      <c r="D14" s="23"/>
      <c r="E14" s="23"/>
      <c r="F14" s="27"/>
      <c r="G14" s="27"/>
      <c r="H14" s="27"/>
      <c r="I14" s="23"/>
      <c r="J14" s="28"/>
      <c r="K14" s="29"/>
      <c r="L14" s="27"/>
      <c r="M14" s="30"/>
      <c r="N14" s="18"/>
    </row>
    <row r="15" spans="1:14" x14ac:dyDescent="0.3">
      <c r="A15" s="44" t="s">
        <v>21</v>
      </c>
      <c r="B15" s="54"/>
      <c r="C15" s="23"/>
      <c r="D15" s="23"/>
      <c r="F15" s="30"/>
      <c r="G15" s="30"/>
      <c r="H15" s="1"/>
      <c r="I15" s="1"/>
      <c r="K15" s="1"/>
      <c r="M15" s="1"/>
      <c r="N15" s="1"/>
    </row>
    <row r="16" spans="1:14" x14ac:dyDescent="0.3">
      <c r="A16" s="11" t="s">
        <v>22</v>
      </c>
      <c r="B16" s="49">
        <v>0</v>
      </c>
      <c r="C16" s="23"/>
      <c r="D16" s="23"/>
      <c r="F16" s="30"/>
      <c r="G16" s="30"/>
      <c r="H16" s="1"/>
      <c r="I16" s="1"/>
      <c r="K16" s="1"/>
      <c r="M16" s="1"/>
      <c r="N16" s="1"/>
    </row>
    <row r="17" spans="1:14" x14ac:dyDescent="0.3">
      <c r="A17" s="12" t="s">
        <v>4</v>
      </c>
      <c r="B17" s="50">
        <v>0</v>
      </c>
      <c r="C17" s="23"/>
      <c r="D17" s="23"/>
      <c r="F17" s="30"/>
      <c r="G17" s="30"/>
      <c r="H17" s="1"/>
      <c r="I17" s="1"/>
      <c r="K17" s="1"/>
      <c r="M17" s="1"/>
      <c r="N17" s="1"/>
    </row>
    <row r="18" spans="1:14" x14ac:dyDescent="0.3">
      <c r="A18" s="12" t="s">
        <v>5</v>
      </c>
      <c r="B18" s="49">
        <f>ROUND((B16*B17),0)</f>
        <v>0</v>
      </c>
      <c r="C18" s="23"/>
      <c r="D18" s="23"/>
      <c r="F18" s="30"/>
      <c r="G18" s="30"/>
      <c r="H18" s="1"/>
      <c r="I18" s="1"/>
      <c r="K18" s="1"/>
      <c r="M18" s="1"/>
      <c r="N18" s="1"/>
    </row>
    <row r="19" spans="1:14" x14ac:dyDescent="0.3">
      <c r="A19" s="26"/>
      <c r="B19" s="65"/>
      <c r="C19" s="23"/>
      <c r="D19" s="23"/>
      <c r="F19" s="30"/>
      <c r="G19" s="30"/>
      <c r="H19" s="1"/>
      <c r="I19" s="1"/>
      <c r="K19" s="1"/>
      <c r="M19" s="1"/>
      <c r="N19" s="1"/>
    </row>
    <row r="20" spans="1:14" ht="16.5" customHeight="1" x14ac:dyDescent="0.3">
      <c r="A20" s="45" t="s">
        <v>12</v>
      </c>
      <c r="B20" s="55"/>
      <c r="C20" s="23"/>
      <c r="D20" s="27"/>
      <c r="F20" s="27"/>
      <c r="G20" s="1"/>
      <c r="H20" s="1"/>
      <c r="I20" s="1"/>
      <c r="K20" s="1"/>
      <c r="M20" s="1"/>
      <c r="N20" s="1"/>
    </row>
    <row r="21" spans="1:14" x14ac:dyDescent="0.3">
      <c r="A21" s="11" t="s">
        <v>8</v>
      </c>
      <c r="B21" s="49">
        <v>0</v>
      </c>
      <c r="C21" s="31"/>
      <c r="D21" s="3"/>
      <c r="G21" s="1"/>
      <c r="H21" s="1"/>
      <c r="I21" s="1"/>
      <c r="K21" s="1"/>
      <c r="M21" s="1"/>
      <c r="N21" s="1"/>
    </row>
    <row r="22" spans="1:14" x14ac:dyDescent="0.3">
      <c r="A22" s="12" t="s">
        <v>4</v>
      </c>
      <c r="B22" s="50">
        <v>0</v>
      </c>
      <c r="C22" s="16"/>
      <c r="D22" s="3"/>
      <c r="G22" s="1"/>
      <c r="H22" s="1"/>
      <c r="I22" s="1"/>
      <c r="K22" s="1"/>
      <c r="M22" s="1"/>
      <c r="N22" s="1"/>
    </row>
    <row r="23" spans="1:14" x14ac:dyDescent="0.3">
      <c r="A23" s="12" t="s">
        <v>5</v>
      </c>
      <c r="B23" s="49">
        <f>ROUND((B21*B22),0)</f>
        <v>0</v>
      </c>
      <c r="C23" s="4"/>
      <c r="D23" s="3"/>
      <c r="G23" s="1"/>
      <c r="H23" s="1"/>
      <c r="I23" s="1"/>
      <c r="K23" s="1"/>
      <c r="M23" s="1"/>
      <c r="N23" s="1"/>
    </row>
    <row r="24" spans="1:14" x14ac:dyDescent="0.3">
      <c r="B24" s="56"/>
      <c r="C24" s="4"/>
      <c r="D24" s="4"/>
      <c r="F24" s="10"/>
      <c r="H24" s="6"/>
      <c r="I24" s="6"/>
      <c r="L24" s="10"/>
    </row>
    <row r="25" spans="1:14" x14ac:dyDescent="0.3">
      <c r="A25" s="32"/>
      <c r="B25" s="57" t="s">
        <v>5</v>
      </c>
      <c r="C25" s="10"/>
      <c r="D25" s="3"/>
      <c r="E25" s="6"/>
      <c r="F25" s="6"/>
      <c r="G25" s="1"/>
      <c r="I25" s="10"/>
      <c r="J25" s="3"/>
      <c r="L25" s="3"/>
      <c r="M25" s="1"/>
      <c r="N25" s="1"/>
    </row>
    <row r="26" spans="1:14" x14ac:dyDescent="0.3">
      <c r="A26" s="33" t="s">
        <v>10</v>
      </c>
      <c r="B26" s="49">
        <f>B4</f>
        <v>30700000</v>
      </c>
      <c r="C26" s="8"/>
      <c r="D26" s="8"/>
      <c r="E26" s="9"/>
      <c r="F26" s="9"/>
      <c r="G26" s="1"/>
      <c r="I26" s="7"/>
      <c r="J26" s="3"/>
      <c r="L26" s="3"/>
      <c r="M26" s="1"/>
      <c r="N26" s="1"/>
    </row>
    <row r="27" spans="1:14" x14ac:dyDescent="0.3">
      <c r="A27" s="33" t="s">
        <v>11</v>
      </c>
      <c r="B27" s="49">
        <f>M13</f>
        <v>66896743</v>
      </c>
      <c r="C27" s="8"/>
      <c r="D27" s="8"/>
      <c r="E27" s="9"/>
      <c r="F27" s="9"/>
      <c r="G27" s="1"/>
      <c r="I27" s="9"/>
      <c r="J27" s="3"/>
      <c r="L27" s="3"/>
      <c r="M27" s="1"/>
      <c r="N27" s="1"/>
    </row>
    <row r="28" spans="1:14" x14ac:dyDescent="0.3">
      <c r="A28" s="33" t="s">
        <v>23</v>
      </c>
      <c r="B28" s="49">
        <f>B18</f>
        <v>0</v>
      </c>
      <c r="C28" s="8"/>
      <c r="D28" s="8"/>
      <c r="E28" s="9"/>
      <c r="F28" s="9"/>
      <c r="G28" s="1"/>
      <c r="I28" s="9"/>
      <c r="J28" s="3"/>
      <c r="L28" s="3"/>
      <c r="M28" s="1"/>
      <c r="N28" s="1"/>
    </row>
    <row r="29" spans="1:14" x14ac:dyDescent="0.3">
      <c r="A29" s="33" t="s">
        <v>9</v>
      </c>
      <c r="B29" s="49">
        <f>B23</f>
        <v>0</v>
      </c>
      <c r="C29" s="8"/>
      <c r="D29" s="8"/>
      <c r="E29" s="9"/>
      <c r="F29" s="9"/>
      <c r="G29" s="1"/>
      <c r="I29" s="9"/>
      <c r="J29" s="3"/>
      <c r="L29" s="3"/>
      <c r="M29" s="1"/>
      <c r="N29" s="1"/>
    </row>
    <row r="30" spans="1:14" x14ac:dyDescent="0.3">
      <c r="A30" s="34" t="s">
        <v>28</v>
      </c>
      <c r="B30" s="58">
        <f>B26+B27+B28+B29</f>
        <v>97596743</v>
      </c>
      <c r="C30" s="7"/>
      <c r="D30" s="3"/>
      <c r="E30" s="3"/>
      <c r="G30" s="1"/>
      <c r="I30" s="1"/>
      <c r="J30" s="3"/>
      <c r="L30" s="3"/>
      <c r="M30" s="1"/>
      <c r="N30" s="1"/>
    </row>
    <row r="31" spans="1:14" x14ac:dyDescent="0.3">
      <c r="A31" s="34" t="s">
        <v>6</v>
      </c>
      <c r="B31" s="58">
        <f>ROUND(B30*0.9,0)</f>
        <v>87837069</v>
      </c>
      <c r="C31" s="7"/>
      <c r="D31" s="3"/>
      <c r="E31" s="14"/>
      <c r="F31" s="14"/>
      <c r="G31" s="1"/>
      <c r="I31" s="1"/>
      <c r="J31" s="3"/>
      <c r="L31" s="3"/>
      <c r="M31" s="1"/>
      <c r="N31" s="1"/>
    </row>
    <row r="32" spans="1:14" x14ac:dyDescent="0.3">
      <c r="A32" s="34" t="s">
        <v>7</v>
      </c>
      <c r="B32" s="58">
        <f>MROUND(B30*80%,1)</f>
        <v>78077394</v>
      </c>
      <c r="C32" s="7"/>
      <c r="D32" s="3"/>
      <c r="E32" s="14"/>
      <c r="F32" s="14"/>
      <c r="G32" s="1"/>
      <c r="I32" s="1"/>
      <c r="J32" s="3"/>
      <c r="L32" s="3"/>
      <c r="M32" s="1"/>
      <c r="N32" s="1"/>
    </row>
    <row r="33" spans="1:14" x14ac:dyDescent="0.3">
      <c r="A33" s="34" t="s">
        <v>24</v>
      </c>
      <c r="B33" s="58">
        <f>N13</f>
        <v>84679420</v>
      </c>
      <c r="C33" s="3"/>
      <c r="D33" s="3"/>
      <c r="E33" s="3"/>
      <c r="G33" s="1"/>
      <c r="I33" s="1"/>
      <c r="J33" s="3"/>
      <c r="L33" s="35"/>
      <c r="M33" s="1"/>
      <c r="N33" s="1"/>
    </row>
    <row r="34" spans="1:14" x14ac:dyDescent="0.3">
      <c r="A34" s="33" t="s">
        <v>25</v>
      </c>
      <c r="B34" s="58">
        <f>C4+M13</f>
        <v>74172643</v>
      </c>
      <c r="C34" s="3"/>
      <c r="D34" s="3"/>
      <c r="E34" s="3"/>
      <c r="G34" s="1"/>
      <c r="I34" s="1"/>
      <c r="J34" s="3"/>
      <c r="L34" s="35"/>
      <c r="M34" s="1"/>
      <c r="N34" s="1"/>
    </row>
    <row r="35" spans="1:14" x14ac:dyDescent="0.3">
      <c r="A35" s="1"/>
    </row>
    <row r="36" spans="1:14" x14ac:dyDescent="0.3">
      <c r="A36" s="1"/>
      <c r="L36" s="36"/>
    </row>
    <row r="37" spans="1:14" x14ac:dyDescent="0.3">
      <c r="A37" s="1"/>
      <c r="L37" s="36"/>
    </row>
    <row r="38" spans="1:14" x14ac:dyDescent="0.3">
      <c r="A38" s="1"/>
      <c r="L38" s="36"/>
    </row>
    <row r="39" spans="1:14" x14ac:dyDescent="0.3">
      <c r="A39" s="1"/>
      <c r="L39" s="36"/>
    </row>
    <row r="40" spans="1:14" x14ac:dyDescent="0.3">
      <c r="A40" s="1"/>
      <c r="L40" s="36"/>
    </row>
    <row r="41" spans="1:14" x14ac:dyDescent="0.3">
      <c r="A41" s="1"/>
      <c r="L41" s="36"/>
    </row>
    <row r="42" spans="1:14" x14ac:dyDescent="0.3">
      <c r="A42" s="1"/>
      <c r="L42" s="36"/>
    </row>
    <row r="43" spans="1:14" x14ac:dyDescent="0.3">
      <c r="A43" s="1"/>
    </row>
    <row r="44" spans="1:14" x14ac:dyDescent="0.3">
      <c r="A44" s="1"/>
    </row>
    <row r="45" spans="1:14" x14ac:dyDescent="0.3">
      <c r="A45" s="1"/>
      <c r="B45" s="48"/>
    </row>
    <row r="46" spans="1:14" x14ac:dyDescent="0.3">
      <c r="A46" s="1"/>
      <c r="B46" s="48"/>
    </row>
    <row r="47" spans="1:14" x14ac:dyDescent="0.3">
      <c r="A47" s="1"/>
      <c r="B47" s="48"/>
    </row>
    <row r="48" spans="1:14" x14ac:dyDescent="0.3">
      <c r="A48" s="1"/>
      <c r="B48" s="48"/>
    </row>
    <row r="49" spans="1:10" x14ac:dyDescent="0.3">
      <c r="A49" s="1"/>
      <c r="B49" s="48"/>
    </row>
    <row r="50" spans="1:10" x14ac:dyDescent="0.3">
      <c r="A50" s="1"/>
      <c r="B50" s="48"/>
    </row>
    <row r="51" spans="1:10" x14ac:dyDescent="0.3">
      <c r="A51" s="1"/>
      <c r="B51" s="48"/>
    </row>
    <row r="52" spans="1:10" x14ac:dyDescent="0.3">
      <c r="A52" s="1"/>
      <c r="B52" s="48"/>
    </row>
    <row r="53" spans="1:10" x14ac:dyDescent="0.3">
      <c r="A53" s="1"/>
      <c r="B53" s="48"/>
    </row>
    <row r="54" spans="1:10" x14ac:dyDescent="0.3">
      <c r="A54" s="1"/>
      <c r="B54" s="48"/>
      <c r="F54" s="37"/>
      <c r="G54" s="37"/>
      <c r="H54" s="37"/>
      <c r="I54" s="37"/>
      <c r="J54" s="5"/>
    </row>
    <row r="55" spans="1:10" x14ac:dyDescent="0.3">
      <c r="A55" s="1"/>
      <c r="B55" s="48"/>
      <c r="F55" s="35"/>
      <c r="G55" s="1"/>
      <c r="H55" s="35"/>
      <c r="I55" s="35"/>
    </row>
    <row r="56" spans="1:10" x14ac:dyDescent="0.3">
      <c r="A56" s="1"/>
      <c r="B56" s="48"/>
      <c r="F56" s="35"/>
      <c r="G56" s="35"/>
      <c r="H56" s="47"/>
      <c r="I56" s="47"/>
    </row>
    <row r="57" spans="1:10" x14ac:dyDescent="0.3">
      <c r="A57" s="1"/>
      <c r="B57" s="48"/>
      <c r="F57" s="35"/>
      <c r="G57" s="35"/>
      <c r="H57" s="35"/>
      <c r="I57" s="35"/>
    </row>
    <row r="58" spans="1:10" x14ac:dyDescent="0.3">
      <c r="A58" s="1"/>
      <c r="B58" s="48"/>
      <c r="F58" s="35"/>
      <c r="G58" s="38"/>
      <c r="H58" s="35"/>
      <c r="I58" s="35"/>
    </row>
    <row r="59" spans="1:10" x14ac:dyDescent="0.3">
      <c r="A59" s="1"/>
      <c r="B59" s="48"/>
      <c r="F59" s="35"/>
      <c r="G59" s="35"/>
      <c r="H59" s="35"/>
      <c r="I59" s="35"/>
    </row>
    <row r="60" spans="1:10" x14ac:dyDescent="0.3">
      <c r="A60" s="1"/>
      <c r="B60" s="48"/>
      <c r="F60" s="35"/>
      <c r="G60" s="35"/>
      <c r="H60" s="35"/>
      <c r="I60" s="35"/>
    </row>
    <row r="61" spans="1:10" x14ac:dyDescent="0.3">
      <c r="A61" s="1"/>
      <c r="B61" s="48"/>
      <c r="F61" s="35"/>
      <c r="G61" s="35"/>
      <c r="H61" s="35"/>
      <c r="I61" s="35"/>
    </row>
    <row r="62" spans="1:10" x14ac:dyDescent="0.3">
      <c r="A62" s="1"/>
      <c r="B62" s="48"/>
      <c r="F62" s="35"/>
      <c r="G62" s="35"/>
      <c r="H62" s="35"/>
      <c r="I62" s="35"/>
    </row>
    <row r="63" spans="1:10" x14ac:dyDescent="0.3">
      <c r="A63" s="1"/>
      <c r="B63" s="48"/>
      <c r="F63" s="35"/>
      <c r="G63" s="35"/>
      <c r="H63" s="35"/>
      <c r="I63" s="35"/>
    </row>
    <row r="64" spans="1:10" x14ac:dyDescent="0.3">
      <c r="A64" s="1"/>
      <c r="B64" s="48"/>
      <c r="F64" s="35"/>
      <c r="G64" s="35"/>
      <c r="H64" s="35"/>
      <c r="I64" s="35"/>
    </row>
    <row r="65" spans="1:6" x14ac:dyDescent="0.3">
      <c r="A65" s="1"/>
      <c r="B65" s="48"/>
    </row>
    <row r="66" spans="1:6" x14ac:dyDescent="0.3">
      <c r="A66" s="1"/>
      <c r="B66" s="48"/>
    </row>
    <row r="67" spans="1:6" x14ac:dyDescent="0.3">
      <c r="A67" s="1"/>
      <c r="B67" s="48"/>
    </row>
    <row r="68" spans="1:6" x14ac:dyDescent="0.3">
      <c r="A68" s="1"/>
      <c r="B68" s="48"/>
    </row>
    <row r="69" spans="1:6" x14ac:dyDescent="0.3">
      <c r="A69" s="1"/>
      <c r="B69" s="48"/>
    </row>
    <row r="70" spans="1:6" x14ac:dyDescent="0.3">
      <c r="A70" s="1"/>
      <c r="B70" s="48"/>
      <c r="F70" s="39"/>
    </row>
    <row r="71" spans="1:6" x14ac:dyDescent="0.3">
      <c r="A71" s="1"/>
      <c r="B71" s="48"/>
      <c r="F71" s="39"/>
    </row>
    <row r="72" spans="1:6" x14ac:dyDescent="0.3">
      <c r="A72" s="1"/>
      <c r="B72" s="48"/>
      <c r="F72" s="39"/>
    </row>
    <row r="73" spans="1:6" x14ac:dyDescent="0.3">
      <c r="A73" s="1"/>
      <c r="B73" s="48"/>
      <c r="F73" s="39"/>
    </row>
    <row r="74" spans="1:6" x14ac:dyDescent="0.3">
      <c r="A74" s="1"/>
      <c r="B74" s="48"/>
      <c r="F74" s="39"/>
    </row>
    <row r="75" spans="1:6" x14ac:dyDescent="0.3">
      <c r="A75" s="1"/>
      <c r="B75" s="48"/>
      <c r="F75" s="39"/>
    </row>
    <row r="76" spans="1:6" x14ac:dyDescent="0.3">
      <c r="A76" s="1"/>
      <c r="B76" s="48"/>
      <c r="F76" s="39"/>
    </row>
    <row r="77" spans="1:6" x14ac:dyDescent="0.3">
      <c r="A77" s="1"/>
      <c r="B77" s="48"/>
      <c r="F77" s="39"/>
    </row>
    <row r="78" spans="1:6" x14ac:dyDescent="0.3">
      <c r="A78" s="1"/>
      <c r="B78" s="48"/>
      <c r="F78" s="39"/>
    </row>
    <row r="79" spans="1:6" x14ac:dyDescent="0.3">
      <c r="A79" s="1"/>
      <c r="B79" s="48"/>
      <c r="F79" s="39"/>
    </row>
    <row r="80" spans="1:6" x14ac:dyDescent="0.3">
      <c r="A80" s="1"/>
      <c r="B80" s="48"/>
    </row>
    <row r="81" spans="1:2" x14ac:dyDescent="0.3">
      <c r="A81" s="1"/>
      <c r="B81" s="48"/>
    </row>
    <row r="82" spans="1:2" x14ac:dyDescent="0.3">
      <c r="A82" s="1"/>
      <c r="B82" s="48"/>
    </row>
    <row r="83" spans="1:2" x14ac:dyDescent="0.3">
      <c r="A83" s="1"/>
      <c r="B83" s="48"/>
    </row>
    <row r="84" spans="1:2" x14ac:dyDescent="0.3">
      <c r="A84" s="1"/>
      <c r="B84" s="48"/>
    </row>
    <row r="85" spans="1:2" x14ac:dyDescent="0.3">
      <c r="A85" s="1"/>
      <c r="B85" s="48"/>
    </row>
    <row r="86" spans="1:2" x14ac:dyDescent="0.3">
      <c r="A86" s="1"/>
      <c r="B86" s="48"/>
    </row>
    <row r="87" spans="1:2" x14ac:dyDescent="0.3">
      <c r="A87" s="1"/>
      <c r="B87" s="48"/>
    </row>
    <row r="88" spans="1:2" x14ac:dyDescent="0.3">
      <c r="A88" s="1"/>
      <c r="B88" s="48"/>
    </row>
    <row r="89" spans="1:2" x14ac:dyDescent="0.3">
      <c r="A89" s="1"/>
      <c r="B89" s="48"/>
    </row>
    <row r="90" spans="1:2" x14ac:dyDescent="0.3">
      <c r="A90" s="1"/>
      <c r="B90" s="48"/>
    </row>
    <row r="91" spans="1:2" x14ac:dyDescent="0.3">
      <c r="A91" s="1"/>
      <c r="B91" s="48"/>
    </row>
    <row r="92" spans="1:2" x14ac:dyDescent="0.3">
      <c r="A92" s="1"/>
      <c r="B92" s="48"/>
    </row>
    <row r="93" spans="1:2" x14ac:dyDescent="0.3">
      <c r="A93" s="1"/>
      <c r="B93" s="48"/>
    </row>
    <row r="94" spans="1:2" x14ac:dyDescent="0.3">
      <c r="A94" s="1"/>
      <c r="B94" s="48"/>
    </row>
    <row r="95" spans="1:2" x14ac:dyDescent="0.3">
      <c r="A95" s="1"/>
      <c r="B95" s="48"/>
    </row>
    <row r="96" spans="1:2" x14ac:dyDescent="0.3">
      <c r="A96" s="1"/>
      <c r="B96" s="48"/>
    </row>
    <row r="97" spans="1:2" x14ac:dyDescent="0.3">
      <c r="A97" s="1"/>
      <c r="B97" s="48"/>
    </row>
    <row r="98" spans="1:2" x14ac:dyDescent="0.3">
      <c r="A98" s="1"/>
      <c r="B98" s="48"/>
    </row>
    <row r="99" spans="1:2" x14ac:dyDescent="0.3">
      <c r="A99" s="1"/>
      <c r="B99" s="48"/>
    </row>
    <row r="100" spans="1:2" x14ac:dyDescent="0.3">
      <c r="A100" s="1"/>
      <c r="B100" s="48"/>
    </row>
    <row r="101" spans="1:2" x14ac:dyDescent="0.3">
      <c r="A101" s="1"/>
      <c r="B101" s="48"/>
    </row>
    <row r="102" spans="1:2" x14ac:dyDescent="0.3">
      <c r="A102" s="1"/>
      <c r="B102" s="48"/>
    </row>
    <row r="103" spans="1:2" x14ac:dyDescent="0.3">
      <c r="A103" s="1"/>
      <c r="B103" s="48"/>
    </row>
    <row r="104" spans="1:2" x14ac:dyDescent="0.3">
      <c r="A104" s="1"/>
      <c r="B104" s="48"/>
    </row>
    <row r="105" spans="1:2" x14ac:dyDescent="0.3">
      <c r="A105" s="1"/>
      <c r="B105" s="48"/>
    </row>
    <row r="106" spans="1:2" x14ac:dyDescent="0.3">
      <c r="A106" s="1"/>
      <c r="B106" s="48"/>
    </row>
    <row r="107" spans="1:2" x14ac:dyDescent="0.3">
      <c r="A107" s="1"/>
      <c r="B107" s="48"/>
    </row>
    <row r="108" spans="1:2" x14ac:dyDescent="0.3">
      <c r="A108" s="1"/>
      <c r="B108" s="48"/>
    </row>
    <row r="109" spans="1:2" x14ac:dyDescent="0.3">
      <c r="A109" s="1"/>
      <c r="B109" s="48"/>
    </row>
    <row r="110" spans="1:2" x14ac:dyDescent="0.3">
      <c r="A110" s="1"/>
      <c r="B110" s="48"/>
    </row>
    <row r="111" spans="1:2" x14ac:dyDescent="0.3">
      <c r="A111" s="1"/>
      <c r="B111" s="48"/>
    </row>
    <row r="112" spans="1:2" x14ac:dyDescent="0.3">
      <c r="A112" s="1"/>
      <c r="B112" s="48"/>
    </row>
    <row r="113" spans="1:2" x14ac:dyDescent="0.3">
      <c r="A113" s="1"/>
      <c r="B113" s="48"/>
    </row>
    <row r="114" spans="1:2" x14ac:dyDescent="0.3">
      <c r="A114" s="1"/>
      <c r="B114" s="48"/>
    </row>
    <row r="115" spans="1:2" x14ac:dyDescent="0.3">
      <c r="A115" s="1"/>
      <c r="B115" s="48"/>
    </row>
    <row r="116" spans="1:2" x14ac:dyDescent="0.3">
      <c r="A116" s="1"/>
      <c r="B116" s="48"/>
    </row>
    <row r="117" spans="1:2" x14ac:dyDescent="0.3">
      <c r="A117" s="1"/>
      <c r="B117" s="48"/>
    </row>
    <row r="118" spans="1:2" x14ac:dyDescent="0.3">
      <c r="A118" s="1"/>
      <c r="B118" s="48"/>
    </row>
    <row r="119" spans="1:2" x14ac:dyDescent="0.3">
      <c r="A119" s="1"/>
      <c r="B119" s="48"/>
    </row>
    <row r="120" spans="1:2" x14ac:dyDescent="0.3">
      <c r="A120" s="1"/>
      <c r="B120" s="48"/>
    </row>
    <row r="121" spans="1:2" x14ac:dyDescent="0.3">
      <c r="A121" s="1"/>
      <c r="B121" s="48"/>
    </row>
    <row r="122" spans="1:2" x14ac:dyDescent="0.3">
      <c r="A122" s="1"/>
      <c r="B122" s="48"/>
    </row>
    <row r="123" spans="1:2" x14ac:dyDescent="0.3">
      <c r="A123" s="1"/>
      <c r="B123" s="48"/>
    </row>
    <row r="124" spans="1:2" x14ac:dyDescent="0.3">
      <c r="A124" s="1"/>
      <c r="B124" s="48"/>
    </row>
    <row r="125" spans="1:2" x14ac:dyDescent="0.3">
      <c r="A125" s="1"/>
      <c r="B125" s="48"/>
    </row>
    <row r="126" spans="1:2" x14ac:dyDescent="0.3">
      <c r="A126" s="1"/>
      <c r="B126" s="48"/>
    </row>
    <row r="127" spans="1:2" x14ac:dyDescent="0.3">
      <c r="A127" s="1"/>
      <c r="B127" s="48"/>
    </row>
    <row r="128" spans="1:2" x14ac:dyDescent="0.3">
      <c r="A128" s="1"/>
      <c r="B128" s="48"/>
    </row>
    <row r="129" spans="1:2" x14ac:dyDescent="0.3">
      <c r="A129" s="1"/>
      <c r="B129" s="48"/>
    </row>
    <row r="130" spans="1:2" x14ac:dyDescent="0.3">
      <c r="A130" s="1"/>
      <c r="B130" s="48"/>
    </row>
    <row r="131" spans="1:2" x14ac:dyDescent="0.3">
      <c r="A131" s="1"/>
      <c r="B131" s="48"/>
    </row>
    <row r="132" spans="1:2" x14ac:dyDescent="0.3">
      <c r="A132" s="1"/>
      <c r="B132" s="48"/>
    </row>
    <row r="133" spans="1:2" x14ac:dyDescent="0.3">
      <c r="A133" s="1"/>
      <c r="B133" s="48"/>
    </row>
    <row r="134" spans="1:2" x14ac:dyDescent="0.3">
      <c r="A134" s="1"/>
      <c r="B134" s="48"/>
    </row>
    <row r="135" spans="1:2" x14ac:dyDescent="0.3">
      <c r="A135" s="1"/>
      <c r="B135" s="48"/>
    </row>
    <row r="136" spans="1:2" x14ac:dyDescent="0.3">
      <c r="A136" s="1"/>
      <c r="B136" s="48"/>
    </row>
    <row r="137" spans="1:2" x14ac:dyDescent="0.3">
      <c r="A137" s="1"/>
      <c r="B137" s="48"/>
    </row>
    <row r="138" spans="1:2" x14ac:dyDescent="0.3">
      <c r="A138" s="1"/>
      <c r="B138" s="48"/>
    </row>
    <row r="139" spans="1:2" x14ac:dyDescent="0.3">
      <c r="A139" s="1"/>
      <c r="B139" s="48"/>
    </row>
    <row r="140" spans="1:2" x14ac:dyDescent="0.3">
      <c r="A140" s="1"/>
      <c r="B140" s="48"/>
    </row>
    <row r="141" spans="1:2" x14ac:dyDescent="0.3">
      <c r="A141" s="1"/>
      <c r="B141" s="48"/>
    </row>
    <row r="142" spans="1:2" x14ac:dyDescent="0.3">
      <c r="A142" s="1"/>
      <c r="B142" s="48"/>
    </row>
    <row r="143" spans="1:2" x14ac:dyDescent="0.3">
      <c r="A143" s="1"/>
      <c r="B143" s="48"/>
    </row>
    <row r="144" spans="1:2" x14ac:dyDescent="0.3">
      <c r="A144" s="1"/>
      <c r="B144" s="48"/>
    </row>
    <row r="145" spans="1:2" x14ac:dyDescent="0.3">
      <c r="A145" s="1"/>
      <c r="B145" s="48"/>
    </row>
    <row r="146" spans="1:2" x14ac:dyDescent="0.3">
      <c r="A146" s="1"/>
      <c r="B146" s="48"/>
    </row>
    <row r="147" spans="1:2" x14ac:dyDescent="0.3">
      <c r="A147" s="1"/>
      <c r="B147" s="48"/>
    </row>
    <row r="148" spans="1:2" x14ac:dyDescent="0.3">
      <c r="A148" s="1"/>
      <c r="B148" s="48"/>
    </row>
    <row r="149" spans="1:2" x14ac:dyDescent="0.3">
      <c r="A149" s="1"/>
      <c r="B149" s="48"/>
    </row>
    <row r="150" spans="1:2" x14ac:dyDescent="0.3">
      <c r="A150" s="1"/>
      <c r="B150" s="48"/>
    </row>
    <row r="151" spans="1:2" x14ac:dyDescent="0.3">
      <c r="A151" s="1"/>
      <c r="B151" s="48"/>
    </row>
    <row r="152" spans="1:2" x14ac:dyDescent="0.3">
      <c r="A152" s="1"/>
      <c r="B152" s="48"/>
    </row>
    <row r="153" spans="1:2" x14ac:dyDescent="0.3">
      <c r="A153" s="1"/>
      <c r="B153" s="48"/>
    </row>
    <row r="154" spans="1:2" x14ac:dyDescent="0.3">
      <c r="A154" s="1"/>
      <c r="B154" s="48"/>
    </row>
    <row r="155" spans="1:2" x14ac:dyDescent="0.3">
      <c r="A155" s="1"/>
      <c r="B155" s="48"/>
    </row>
    <row r="156" spans="1:2" x14ac:dyDescent="0.3">
      <c r="A156" s="1"/>
      <c r="B156" s="48"/>
    </row>
    <row r="157" spans="1:2" x14ac:dyDescent="0.3">
      <c r="A157" s="1"/>
      <c r="B157" s="48"/>
    </row>
    <row r="158" spans="1:2" x14ac:dyDescent="0.3">
      <c r="A158" s="1"/>
      <c r="B158" s="48"/>
    </row>
    <row r="159" spans="1:2" x14ac:dyDescent="0.3">
      <c r="A159" s="1"/>
      <c r="B159" s="48"/>
    </row>
    <row r="160" spans="1:2" x14ac:dyDescent="0.3">
      <c r="A160" s="1"/>
      <c r="B160" s="48"/>
    </row>
    <row r="161" spans="1:2" x14ac:dyDescent="0.3">
      <c r="A161" s="1"/>
      <c r="B161" s="48"/>
    </row>
    <row r="162" spans="1:2" x14ac:dyDescent="0.3">
      <c r="A162" s="1"/>
      <c r="B162" s="48"/>
    </row>
    <row r="163" spans="1:2" x14ac:dyDescent="0.3">
      <c r="A163" s="1"/>
      <c r="B163" s="48"/>
    </row>
    <row r="164" spans="1:2" x14ac:dyDescent="0.3">
      <c r="A164" s="1"/>
      <c r="B164" s="48"/>
    </row>
    <row r="165" spans="1:2" x14ac:dyDescent="0.3">
      <c r="A165" s="1"/>
      <c r="B165" s="48"/>
    </row>
    <row r="166" spans="1:2" x14ac:dyDescent="0.3">
      <c r="A166" s="1"/>
      <c r="B166" s="48"/>
    </row>
    <row r="167" spans="1:2" x14ac:dyDescent="0.3">
      <c r="A167" s="1"/>
      <c r="B167" s="48"/>
    </row>
    <row r="168" spans="1:2" x14ac:dyDescent="0.3">
      <c r="A168" s="1"/>
      <c r="B168" s="48"/>
    </row>
    <row r="169" spans="1:2" x14ac:dyDescent="0.3">
      <c r="A169" s="1"/>
      <c r="B169" s="48"/>
    </row>
    <row r="170" spans="1:2" x14ac:dyDescent="0.3">
      <c r="A170" s="1"/>
      <c r="B170" s="48"/>
    </row>
  </sheetData>
  <phoneticPr fontId="10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354A-5B0F-4A88-BDED-581C8A738DFE}">
  <dimension ref="A1:L8"/>
  <sheetViews>
    <sheetView workbookViewId="0">
      <selection activeCell="P9" sqref="P9:S14"/>
    </sheetView>
  </sheetViews>
  <sheetFormatPr defaultColWidth="6.7109375" defaultRowHeight="15" x14ac:dyDescent="0.25"/>
  <cols>
    <col min="1" max="1" width="3.85546875" style="66" customWidth="1"/>
    <col min="2" max="2" width="10.140625" style="66" bestFit="1" customWidth="1"/>
    <col min="3" max="3" width="14" style="66" bestFit="1" customWidth="1"/>
    <col min="4" max="4" width="14.7109375" style="66" customWidth="1"/>
    <col min="5" max="5" width="8.140625" style="66" bestFit="1" customWidth="1"/>
    <col min="6" max="6" width="14.28515625" style="66" bestFit="1" customWidth="1"/>
    <col min="7" max="7" width="11" style="67" customWidth="1"/>
    <col min="8" max="8" width="13.85546875" style="66" customWidth="1"/>
    <col min="9" max="9" width="24.85546875" style="66" customWidth="1"/>
    <col min="10" max="10" width="13" style="67" customWidth="1"/>
    <col min="11" max="11" width="11.5703125" style="66" bestFit="1" customWidth="1"/>
    <col min="12" max="12" width="12.5703125" style="66" bestFit="1" customWidth="1"/>
    <col min="13" max="16384" width="6.7109375" style="66"/>
  </cols>
  <sheetData>
    <row r="1" spans="1:12" ht="49.5" x14ac:dyDescent="0.25">
      <c r="A1" s="70" t="s">
        <v>30</v>
      </c>
      <c r="B1" s="70" t="s">
        <v>32</v>
      </c>
      <c r="C1" s="70" t="s">
        <v>33</v>
      </c>
      <c r="D1" s="70" t="s">
        <v>34</v>
      </c>
      <c r="E1" s="70" t="s">
        <v>31</v>
      </c>
      <c r="F1" s="70" t="s">
        <v>64</v>
      </c>
      <c r="G1" s="70" t="s">
        <v>65</v>
      </c>
      <c r="H1" s="70" t="s">
        <v>35</v>
      </c>
      <c r="I1" s="70" t="s">
        <v>36</v>
      </c>
      <c r="J1" s="70" t="s">
        <v>53</v>
      </c>
    </row>
    <row r="2" spans="1:12" ht="30" customHeight="1" x14ac:dyDescent="0.25">
      <c r="A2" s="68">
        <v>1</v>
      </c>
      <c r="B2" s="68" t="s">
        <v>37</v>
      </c>
      <c r="C2" s="68" t="s">
        <v>38</v>
      </c>
      <c r="D2" s="68" t="s">
        <v>39</v>
      </c>
      <c r="E2" s="68">
        <v>69</v>
      </c>
      <c r="F2" s="69">
        <v>875</v>
      </c>
      <c r="G2" s="69">
        <v>765.66</v>
      </c>
      <c r="H2" s="81" t="s">
        <v>41</v>
      </c>
      <c r="I2" s="68" t="s">
        <v>40</v>
      </c>
      <c r="J2" s="69">
        <v>250000</v>
      </c>
      <c r="K2" s="67">
        <f>J2/G2</f>
        <v>326.5156858135465</v>
      </c>
      <c r="L2" s="78">
        <f>G2*10000</f>
        <v>7656600</v>
      </c>
    </row>
    <row r="3" spans="1:12" ht="33" x14ac:dyDescent="0.25">
      <c r="A3" s="68">
        <v>2</v>
      </c>
      <c r="B3" s="68" t="s">
        <v>42</v>
      </c>
      <c r="C3" s="68" t="s">
        <v>43</v>
      </c>
      <c r="D3" s="68" t="s">
        <v>44</v>
      </c>
      <c r="E3" s="68">
        <v>67</v>
      </c>
      <c r="F3" s="69">
        <v>910</v>
      </c>
      <c r="G3" s="83">
        <v>3070</v>
      </c>
      <c r="H3" s="81"/>
      <c r="I3" s="68" t="s">
        <v>45</v>
      </c>
      <c r="J3" s="69">
        <v>386750</v>
      </c>
      <c r="K3" s="67">
        <f t="shared" ref="K3:K5" si="0">J3/G3</f>
        <v>125.9771986970684</v>
      </c>
    </row>
    <row r="4" spans="1:12" ht="16.5" x14ac:dyDescent="0.25">
      <c r="A4" s="68">
        <v>3</v>
      </c>
      <c r="B4" s="68" t="s">
        <v>46</v>
      </c>
      <c r="C4" s="68" t="s">
        <v>47</v>
      </c>
      <c r="D4" s="81" t="s">
        <v>48</v>
      </c>
      <c r="E4" s="68">
        <v>66</v>
      </c>
      <c r="F4" s="69">
        <v>1080</v>
      </c>
      <c r="G4" s="84"/>
      <c r="H4" s="81"/>
      <c r="I4" s="81" t="s">
        <v>49</v>
      </c>
      <c r="J4" s="69">
        <v>459000</v>
      </c>
      <c r="K4" s="67" t="e">
        <f t="shared" si="0"/>
        <v>#DIV/0!</v>
      </c>
    </row>
    <row r="5" spans="1:12" ht="16.5" x14ac:dyDescent="0.25">
      <c r="A5" s="68">
        <v>4</v>
      </c>
      <c r="B5" s="68" t="s">
        <v>50</v>
      </c>
      <c r="C5" s="68" t="s">
        <v>51</v>
      </c>
      <c r="D5" s="81"/>
      <c r="E5" s="68">
        <v>65</v>
      </c>
      <c r="F5" s="69">
        <v>1080</v>
      </c>
      <c r="G5" s="85"/>
      <c r="H5" s="81"/>
      <c r="I5" s="81"/>
      <c r="J5" s="69">
        <v>459000</v>
      </c>
      <c r="K5" s="67" t="e">
        <f t="shared" si="0"/>
        <v>#DIV/0!</v>
      </c>
    </row>
    <row r="6" spans="1:12" ht="16.5" x14ac:dyDescent="0.25">
      <c r="A6" s="82" t="s">
        <v>52</v>
      </c>
      <c r="B6" s="82"/>
      <c r="C6" s="82"/>
      <c r="D6" s="82"/>
      <c r="E6" s="82"/>
      <c r="F6" s="77">
        <f>SUM(F2:F5)</f>
        <v>3945</v>
      </c>
      <c r="G6" s="71">
        <f>SUM(G2:G5)</f>
        <v>3835.66</v>
      </c>
      <c r="H6" s="70"/>
      <c r="I6" s="70"/>
      <c r="J6" s="71">
        <f>SUM(J2:J5)</f>
        <v>1554750</v>
      </c>
    </row>
    <row r="8" spans="1:12" x14ac:dyDescent="0.25">
      <c r="F8" s="78"/>
    </row>
  </sheetData>
  <mergeCells count="5">
    <mergeCell ref="H2:H5"/>
    <mergeCell ref="I4:I5"/>
    <mergeCell ref="D4:D5"/>
    <mergeCell ref="A6:E6"/>
    <mergeCell ref="G3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97D5-025A-452A-AE96-B24B0639BC20}">
  <dimension ref="A1"/>
  <sheetViews>
    <sheetView workbookViewId="0">
      <selection activeCell="J35" sqref="J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DA88-8173-4C3D-A9DA-247DDFEF15B2}">
  <dimension ref="B1"/>
  <sheetViews>
    <sheetView workbookViewId="0"/>
  </sheetViews>
  <sheetFormatPr defaultRowHeight="15" x14ac:dyDescent="0.25"/>
  <cols>
    <col min="2" max="2" width="11.5703125" style="74" bestFit="1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22AA-29B9-4CDE-928B-D88C920FC8E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355D-9E1C-4D62-8086-D0867997DB1C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F43A-4AF8-43B7-8E16-CE6470150908}">
  <dimension ref="V8"/>
  <sheetViews>
    <sheetView workbookViewId="0">
      <selection activeCell="V9" sqref="V9"/>
    </sheetView>
  </sheetViews>
  <sheetFormatPr defaultRowHeight="15" x14ac:dyDescent="0.25"/>
  <sheetData>
    <row r="8" spans="22:22" x14ac:dyDescent="0.25">
      <c r="V8" t="s">
        <v>68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7567-D13B-4176-96DA-BEDBCDFB951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Valuation Plot No. 69</vt:lpstr>
      <vt:lpstr>Valuation Plot NO. 65,66 &amp; 67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2024-06-10T11:50:46Z</cp:lastPrinted>
  <dcterms:created xsi:type="dcterms:W3CDTF">2014-10-16T12:20:47Z</dcterms:created>
  <dcterms:modified xsi:type="dcterms:W3CDTF">2024-06-11T07:13:23Z</dcterms:modified>
</cp:coreProperties>
</file>