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SILPA KUNA\"/>
    </mc:Choice>
  </mc:AlternateContent>
  <xr:revisionPtr revIDLastSave="0" documentId="13_ncr:1_{CB445099-F9D4-44FE-8BF1-D45BE0CC0843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11" i="4" l="1"/>
  <c r="I19" i="23"/>
  <c r="AG57" i="24" l="1"/>
  <c r="AI57" i="24" s="1"/>
  <c r="AA57" i="24"/>
  <c r="AC57" i="24" s="1"/>
  <c r="I28" i="4"/>
  <c r="AJ57" i="24" l="1"/>
  <c r="AJ58" i="24" s="1"/>
  <c r="Z55" i="24"/>
  <c r="Z54" i="24"/>
  <c r="F84" i="23" l="1"/>
  <c r="F23" i="23"/>
  <c r="F10" i="23"/>
  <c r="F11" i="23" s="1"/>
  <c r="F8" i="23"/>
  <c r="F7" i="23"/>
  <c r="F6" i="23"/>
  <c r="F5" i="23"/>
  <c r="F14" i="23" s="1"/>
  <c r="AI41" i="24"/>
  <c r="AI40" i="24"/>
  <c r="AC41" i="24"/>
  <c r="AC40" i="24"/>
  <c r="AF51" i="24"/>
  <c r="AF52" i="24" s="1"/>
  <c r="Z52" i="24"/>
  <c r="Z51" i="24"/>
  <c r="AG42" i="24"/>
  <c r="AF42" i="24"/>
  <c r="AA42" i="24"/>
  <c r="Z42" i="24"/>
  <c r="AG41" i="24"/>
  <c r="AG40" i="24"/>
  <c r="AA41" i="24"/>
  <c r="AA40" i="24"/>
  <c r="AC23" i="24"/>
  <c r="AC21" i="24"/>
  <c r="AC19" i="24"/>
  <c r="AC16" i="24"/>
  <c r="AC14" i="24"/>
  <c r="AC12" i="24"/>
  <c r="AC10" i="24"/>
  <c r="AC7" i="24"/>
  <c r="AG35" i="24"/>
  <c r="AA35" i="24"/>
  <c r="AH29" i="24"/>
  <c r="AH28" i="24"/>
  <c r="AH27" i="24"/>
  <c r="AH26" i="24"/>
  <c r="AH23" i="24"/>
  <c r="AH22" i="24"/>
  <c r="AH21" i="24"/>
  <c r="AH20" i="24"/>
  <c r="AH19" i="24"/>
  <c r="AH18" i="24"/>
  <c r="AH17" i="24"/>
  <c r="AH16" i="24"/>
  <c r="AH15" i="24"/>
  <c r="AH14" i="24"/>
  <c r="AH13" i="24"/>
  <c r="AH12" i="24"/>
  <c r="AH11" i="24"/>
  <c r="AH10" i="24"/>
  <c r="AH9" i="24"/>
  <c r="AH8" i="24"/>
  <c r="AH7" i="24"/>
  <c r="AH6" i="24"/>
  <c r="AC30" i="24"/>
  <c r="AC24" i="24"/>
  <c r="AB30" i="24"/>
  <c r="AB27" i="24"/>
  <c r="AB28" i="24"/>
  <c r="AB29" i="24"/>
  <c r="AB26" i="24"/>
  <c r="AB24" i="24"/>
  <c r="AB23" i="24"/>
  <c r="AB22" i="24"/>
  <c r="AB21" i="24"/>
  <c r="AB20" i="24"/>
  <c r="AB19" i="24"/>
  <c r="AB18" i="24"/>
  <c r="AB17" i="24"/>
  <c r="AB16" i="24"/>
  <c r="AB15" i="24"/>
  <c r="AB14" i="24"/>
  <c r="AB13" i="24"/>
  <c r="AB12" i="24"/>
  <c r="AB11" i="24"/>
  <c r="AB8" i="24"/>
  <c r="AB9" i="24"/>
  <c r="AB10" i="24"/>
  <c r="AB7" i="24"/>
  <c r="AB6" i="24"/>
  <c r="AI42" i="24" l="1"/>
  <c r="F12" i="23"/>
  <c r="F13" i="23" s="1"/>
  <c r="F16" i="23" s="1"/>
  <c r="F19" i="23" s="1"/>
  <c r="H19" i="23" s="1"/>
  <c r="AC42" i="24"/>
  <c r="AH30" i="24"/>
  <c r="AI30" i="24" s="1"/>
  <c r="AH24" i="24"/>
  <c r="AI24" i="24" s="1"/>
  <c r="G38" i="4"/>
  <c r="D33" i="4"/>
  <c r="D31" i="4"/>
  <c r="Q6" i="4"/>
  <c r="AJ42" i="24" l="1"/>
  <c r="F20" i="23"/>
  <c r="F25" i="23"/>
  <c r="F21" i="23"/>
  <c r="Q4" i="4"/>
  <c r="Q3" i="4"/>
  <c r="G31" i="4"/>
  <c r="D35" i="4" s="1"/>
  <c r="Q2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E19" i="23" s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<sst xmlns="http://schemas.openxmlformats.org/spreadsheetml/2006/main" count="207" uniqueCount="123">
  <si>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</si>
  <si>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</si>
  <si>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</si>
  <si>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</si>
  <si>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</si>
  <si>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</si>
  <si>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</si>
  <si>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</si>
  <si>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</si>
  <si>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</si>
  <si>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</si>
  <si>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</si>
  <si>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</si>
  <si>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</si>
  <si>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</si>
  <si>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</si>
  <si>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</si>
  <si>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</si>
  <si>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</si>
  <si>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</si>
  <si>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</si>
  <si>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</si>
  <si>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</si>
  <si>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</si>
  <si>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</si>
  <si>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</si>
  <si>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</si>
  <si>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</si>
  <si>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</si>
  <si>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</si>
  <si>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</si>
  <si>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</si>
  <si>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</si>
  <si>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</si>
  <si>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</si>
  <si>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</si>
  <si>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</si>
  <si>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</si>
  <si>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</si>
  <si>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</si>
  <si>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</si>
  <si>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</si>
  <si>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</si>
  <si>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</si>
  <si>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</si>
  <si>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</si>
  <si>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</si>
  <si>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</si>
  <si>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</si>
  <si>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</si>
  <si>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</si>
  <si>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</si>
  <si>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</si>
  <si>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</si>
  <si>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</si>
  <si>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</si>
  <si>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</si>
  <si>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</si>
  <si>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</si>
  <si>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</si>
  <si>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</si>
  <si>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</si>
  <si>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</si>
  <si>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</si>
  <si>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</si>
  <si>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</si>
  <si>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</si>
  <si>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</si>
  <si>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</si>
  <si>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</si>
  <si>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</si>
  <si>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</si>
  <si>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</si>
  <si>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</si>
  <si>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</si>
  <si>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</si>
  <si>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</si>
  <si>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</si>
  <si>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</si>
  <si>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</si>
  <si>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</si>
  <si>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</si>
  <si>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</si>
  <si>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IGR-28.03.24</t>
  </si>
  <si>
    <t>Draft Agreement</t>
  </si>
  <si>
    <t>IGR-21.03.24</t>
  </si>
  <si>
    <t>IGR-19.01.24</t>
  </si>
  <si>
    <t>2 BHK - 2.4 Crs. &amp; 3 BHK - 3.4 Crs.</t>
  </si>
  <si>
    <t>IGR-22.03.24</t>
  </si>
  <si>
    <t>IGR-04.03.24</t>
  </si>
  <si>
    <t>IGR-06.02.24</t>
  </si>
  <si>
    <t>Flat No. 1401</t>
  </si>
  <si>
    <t>Flat No. 1402</t>
  </si>
  <si>
    <t>RERA CA</t>
  </si>
  <si>
    <t>Living Room</t>
  </si>
  <si>
    <t>Dining</t>
  </si>
  <si>
    <t>Bedroom</t>
  </si>
  <si>
    <t>Toilet</t>
  </si>
  <si>
    <t>Passage</t>
  </si>
  <si>
    <t>Kitchen</t>
  </si>
  <si>
    <t>Hall Balcony</t>
  </si>
  <si>
    <t>Bed Balcony</t>
  </si>
  <si>
    <t>Kitchen Balcony</t>
  </si>
  <si>
    <t>Draft Agreement Area</t>
  </si>
  <si>
    <t>RERA Carpet Area</t>
  </si>
  <si>
    <t>Car Parking</t>
  </si>
  <si>
    <t>1 No.</t>
  </si>
  <si>
    <t>Approved Plan Area</t>
  </si>
  <si>
    <t>Balcony</t>
  </si>
  <si>
    <t>Total Area</t>
  </si>
  <si>
    <t>Cost Sheet Details</t>
  </si>
  <si>
    <t>Agreement Value</t>
  </si>
  <si>
    <t>Development Charges</t>
  </si>
  <si>
    <t>Club Charges</t>
  </si>
  <si>
    <t>Society Charges</t>
  </si>
  <si>
    <t>Floorise</t>
  </si>
  <si>
    <t>Stilt Car Parking</t>
  </si>
  <si>
    <t>GST @ 5% on Agr Value</t>
  </si>
  <si>
    <t>Total Costing</t>
  </si>
  <si>
    <t>3 BHK</t>
  </si>
  <si>
    <t>2 BHK</t>
  </si>
  <si>
    <t>Flat No.</t>
  </si>
  <si>
    <t>IGR-23.11.23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</si>
</sst>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0.000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b/>
      <sz val="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9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7" fillId="2" borderId="0" xfId="0" applyFont="1" applyFill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165" fontId="0" fillId="2" borderId="0" xfId="0" applyNumberFormat="1" applyFill="1"/>
    <xf numFmtId="165" fontId="2" fillId="2" borderId="0" xfId="0" applyNumberFormat="1" applyFont="1" applyFill="1"/>
    <xf numFmtId="0" fontId="2" fillId="2" borderId="0" xfId="0" applyFont="1" applyFill="1"/>
    <xf numFmtId="0" fontId="0" fillId="5" borderId="0" xfId="0" applyFill="1"/>
    <xf numFmtId="0" fontId="2" fillId="5" borderId="0" xfId="0" applyFont="1" applyFill="1"/>
    <xf numFmtId="165" fontId="0" fillId="0" borderId="0" xfId="0" applyNumberFormat="1"/>
    <xf numFmtId="0" fontId="2" fillId="6" borderId="0" xfId="0" applyFont="1" applyFill="1"/>
    <xf numFmtId="0" fontId="0" fillId="6" borderId="0" xfId="0" applyFill="1"/>
    <xf numFmtId="43" fontId="2" fillId="6" borderId="0" xfId="1" applyFont="1" applyFill="1"/>
    <xf numFmtId="43" fontId="0" fillId="6" borderId="0" xfId="1" applyFont="1" applyFill="1"/>
    <xf numFmtId="43" fontId="7" fillId="2" borderId="0" xfId="0" applyNumberFormat="1" applyFont="1" applyFill="1"/>
    <xf numFmtId="43" fontId="2" fillId="2" borderId="5" xfId="0" applyNumberFormat="1" applyFont="1" applyFill="1" applyBorder="1"/>
    <xf numFmtId="43" fontId="12" fillId="2" borderId="0" xfId="1" applyFont="1" applyFill="1" applyBorder="1"/>
    <xf numFmtId="0" fontId="2" fillId="2" borderId="5" xfId="0" applyFont="1" applyFill="1" applyBorder="1"/>
    <xf numFmtId="0" fontId="12" fillId="2" borderId="0" xfId="0" applyFont="1" applyFill="1"/>
    <xf numFmtId="43" fontId="0" fillId="2" borderId="0" xfId="0" applyNumberFormat="1" applyFill="1"/>
    <xf numFmtId="43" fontId="0" fillId="0" borderId="5" xfId="0" applyNumberFormat="1" applyBorder="1"/>
    <xf numFmtId="0" fontId="10" fillId="0" borderId="9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43" fontId="2" fillId="2" borderId="0" xfId="0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95250</xdr:colOff>
      <xdr:row>0</xdr:row>
      <xdr:rowOff>0</xdr:rowOff>
    </xdr:from>
    <xdr:to>
      <xdr:col>23</xdr:col>
      <xdr:colOff>382587</xdr:colOff>
      <xdr:row>40</xdr:row>
      <xdr:rowOff>20201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59B3A0-AF4E-4A3B-9104-57ACED01D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0" y="0"/>
          <a:ext cx="11374437" cy="82498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125033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69484E-7E30-4B79-8B1B-6D573D6D4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59433" cy="889759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D55CBB-752A-42DB-A306-406EBC136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39B8BE-C219-41D1-AADB-532149CB1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D44393-586C-4413-BFBA-FC04D2F66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05F783-1B30-478B-B32E-35619CB90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2D8BEC-2F5F-4485-89B4-C7C470C29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E796FA-8E22-458D-ADCB-25C83BAF5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FECA22-F9E4-4B65-AF09-16B908AD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39296</xdr:colOff>
      <xdr:row>46</xdr:row>
      <xdr:rowOff>115539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DD8DF2-8229-41E2-98E1-5A5B43A67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73696" cy="887853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506087</xdr:colOff>
      <xdr:row>46</xdr:row>
      <xdr:rowOff>48855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6FFBD4-C6CF-4909-B6C5-E576787E3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40487" cy="8811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0" t="s">
        <v>75</v>
      </c>
      <c r="C3" s="51">
        <f>374860*0.85</f>
        <v>318631</v>
      </c>
      <c r="D3" s="40"/>
      <c r="E3" s="40"/>
      <c r="F3" s="40"/>
      <c r="H3" s="54" t="s">
        <v>37</v>
      </c>
      <c r="I3" s="54"/>
      <c r="J3" s="54" t="s">
        <v>38</v>
      </c>
      <c r="K3" s="54" t="s">
        <v>39</v>
      </c>
      <c r="L3" s="54" t="s">
        <v>40</v>
      </c>
    </row>
    <row r="4" spans="2:12" x14ac:dyDescent="0.25">
      <c r="B4" s="40" t="s">
        <v>81</v>
      </c>
      <c r="C4" s="51">
        <f>C3*10%</f>
        <v>31863.100000000002</v>
      </c>
      <c r="D4" s="40"/>
      <c r="E4" s="40"/>
      <c r="F4" s="40"/>
      <c r="H4" s="55" t="s">
        <v>41</v>
      </c>
      <c r="I4" s="40" t="s">
        <v>42</v>
      </c>
      <c r="J4" s="40" t="s">
        <v>43</v>
      </c>
      <c r="K4" s="40">
        <v>2554.8123374210331</v>
      </c>
      <c r="L4" s="40">
        <v>2248.2348569305091</v>
      </c>
    </row>
    <row r="5" spans="2:12" x14ac:dyDescent="0.25">
      <c r="B5" s="40" t="s">
        <v>76</v>
      </c>
      <c r="C5" s="56">
        <f>C3+C4</f>
        <v>350494.1</v>
      </c>
      <c r="D5" s="57" t="s">
        <v>62</v>
      </c>
      <c r="E5" s="58">
        <f>C5/10.764</f>
        <v>32561.696395392046</v>
      </c>
      <c r="F5" s="57" t="s">
        <v>63</v>
      </c>
      <c r="H5" s="59" t="s">
        <v>44</v>
      </c>
      <c r="I5" s="55">
        <v>0.95</v>
      </c>
      <c r="J5" s="40"/>
      <c r="K5" s="40" t="s">
        <v>45</v>
      </c>
      <c r="L5" s="40" t="s">
        <v>42</v>
      </c>
    </row>
    <row r="6" spans="2:12" x14ac:dyDescent="0.25">
      <c r="B6" s="40" t="s">
        <v>77</v>
      </c>
      <c r="C6" s="51">
        <v>29400</v>
      </c>
      <c r="D6" s="40"/>
      <c r="E6" s="40"/>
      <c r="F6" s="40"/>
      <c r="H6" s="60" t="s">
        <v>46</v>
      </c>
      <c r="I6" s="55">
        <v>0.9</v>
      </c>
      <c r="J6" s="40" t="s">
        <v>47</v>
      </c>
      <c r="K6" s="40" t="s">
        <v>48</v>
      </c>
      <c r="L6" s="40" t="s">
        <v>49</v>
      </c>
    </row>
    <row r="7" spans="2:12" x14ac:dyDescent="0.25">
      <c r="B7" s="40" t="s">
        <v>78</v>
      </c>
      <c r="C7" s="51">
        <f>C5-C6</f>
        <v>321094.09999999998</v>
      </c>
      <c r="D7" s="40"/>
      <c r="E7" s="40"/>
      <c r="F7" s="40"/>
      <c r="H7" s="59" t="s">
        <v>50</v>
      </c>
      <c r="I7" s="55">
        <v>0.8</v>
      </c>
      <c r="J7" s="40"/>
      <c r="K7" s="59" t="s">
        <v>46</v>
      </c>
      <c r="L7" s="55">
        <v>0.05</v>
      </c>
    </row>
    <row r="8" spans="2:12" ht="30" x14ac:dyDescent="0.25">
      <c r="B8" s="61" t="s">
        <v>79</v>
      </c>
      <c r="C8" s="51">
        <f>C7*D13%</f>
        <v>321094.09999999998</v>
      </c>
      <c r="D8" s="40"/>
      <c r="E8" s="40"/>
      <c r="F8" s="40"/>
      <c r="H8" s="59" t="s">
        <v>51</v>
      </c>
      <c r="I8" s="55">
        <v>0.7</v>
      </c>
      <c r="J8" s="40"/>
      <c r="K8" s="62" t="s">
        <v>52</v>
      </c>
      <c r="L8" s="55">
        <v>0.1</v>
      </c>
    </row>
    <row r="9" spans="2:12" x14ac:dyDescent="0.25">
      <c r="B9" s="40" t="s">
        <v>80</v>
      </c>
      <c r="C9" s="56">
        <f>C6+C8</f>
        <v>350494.1</v>
      </c>
      <c r="D9" s="57" t="s">
        <v>62</v>
      </c>
      <c r="E9" s="58">
        <f>C9/10.764</f>
        <v>32561.696395392046</v>
      </c>
      <c r="F9" s="57" t="s">
        <v>63</v>
      </c>
      <c r="H9" s="59" t="s">
        <v>53</v>
      </c>
      <c r="I9" s="55">
        <v>0.6</v>
      </c>
      <c r="J9" s="40"/>
      <c r="K9" s="40" t="s">
        <v>54</v>
      </c>
      <c r="L9" s="55">
        <v>0.15</v>
      </c>
    </row>
    <row r="10" spans="2:12" x14ac:dyDescent="0.25">
      <c r="C10" s="63"/>
      <c r="H10" s="40" t="s">
        <v>55</v>
      </c>
      <c r="I10" s="55">
        <v>0.5</v>
      </c>
      <c r="J10" s="40"/>
      <c r="K10" s="40" t="s">
        <v>56</v>
      </c>
      <c r="L10" s="55">
        <v>0.2</v>
      </c>
    </row>
    <row r="11" spans="2:12" x14ac:dyDescent="0.25">
      <c r="B11" s="46" t="s">
        <v>68</v>
      </c>
      <c r="C11" s="65">
        <f>Calculation!D7</f>
        <v>2024</v>
      </c>
      <c r="H11" s="40" t="s">
        <v>57</v>
      </c>
      <c r="I11" s="55">
        <v>0.4</v>
      </c>
      <c r="J11" s="40"/>
      <c r="K11" s="40"/>
      <c r="L11" s="40"/>
    </row>
    <row r="12" spans="2:12" x14ac:dyDescent="0.25">
      <c r="B12" s="46" t="s">
        <v>69</v>
      </c>
      <c r="C12" s="65">
        <f>Calculation!D8</f>
        <v>2024</v>
      </c>
      <c r="D12" s="64">
        <v>100</v>
      </c>
      <c r="H12" s="40" t="s">
        <v>58</v>
      </c>
      <c r="I12" s="55">
        <v>0.3</v>
      </c>
      <c r="J12" s="40"/>
      <c r="K12" s="40"/>
      <c r="L12" s="40"/>
    </row>
    <row r="13" spans="2:12" x14ac:dyDescent="0.25">
      <c r="B13" s="46" t="s">
        <v>70</v>
      </c>
      <c r="C13" s="65">
        <f>C11-C12</f>
        <v>0</v>
      </c>
      <c r="D13" s="64">
        <f>D12-C13</f>
        <v>100</v>
      </c>
    </row>
    <row r="15" spans="2:12" x14ac:dyDescent="0.25">
      <c r="B15" s="40" t="s">
        <v>59</v>
      </c>
      <c r="C15" s="51">
        <v>93700</v>
      </c>
      <c r="D15" s="40"/>
      <c r="E15" s="40"/>
      <c r="F15" s="40"/>
    </row>
    <row r="16" spans="2:12" x14ac:dyDescent="0.25">
      <c r="B16" s="40" t="s">
        <v>60</v>
      </c>
      <c r="C16" s="51">
        <f>C15*5%</f>
        <v>4685</v>
      </c>
      <c r="D16" s="40"/>
      <c r="E16" s="40"/>
      <c r="F16" s="40"/>
    </row>
    <row r="17" spans="2:6" x14ac:dyDescent="0.25">
      <c r="B17" s="40" t="s">
        <v>61</v>
      </c>
      <c r="C17" s="56">
        <f>C15+C16</f>
        <v>98385</v>
      </c>
      <c r="D17" s="57" t="s">
        <v>62</v>
      </c>
      <c r="E17" s="58">
        <f>C17/10.764</f>
        <v>9140.1895206243044</v>
      </c>
      <c r="F17" s="57" t="s">
        <v>63</v>
      </c>
    </row>
    <row r="18" spans="2:6" x14ac:dyDescent="0.25">
      <c r="B18" s="40" t="s">
        <v>65</v>
      </c>
      <c r="C18" s="51">
        <v>26620</v>
      </c>
      <c r="D18" s="40"/>
      <c r="E18" s="40"/>
      <c r="F18" s="40"/>
    </row>
    <row r="19" spans="2:6" x14ac:dyDescent="0.25">
      <c r="B19" s="40" t="s">
        <v>66</v>
      </c>
      <c r="C19" s="51">
        <f>C17-C18</f>
        <v>71765</v>
      </c>
      <c r="D19" s="40"/>
      <c r="E19" s="40"/>
      <c r="F19" s="40"/>
    </row>
    <row r="20" spans="2:6" ht="45" x14ac:dyDescent="0.25">
      <c r="B20" s="61" t="s">
        <v>67</v>
      </c>
      <c r="C20" s="51">
        <f>C18*80%</f>
        <v>21296</v>
      </c>
      <c r="D20" s="40"/>
      <c r="E20" s="40"/>
      <c r="F20" s="40"/>
    </row>
    <row r="21" spans="2:6" x14ac:dyDescent="0.25">
      <c r="B21" s="40" t="s">
        <v>64</v>
      </c>
      <c r="C21" s="56">
        <f>C19+C20</f>
        <v>93061</v>
      </c>
      <c r="D21" s="57" t="s">
        <v>62</v>
      </c>
      <c r="E21" s="58">
        <f>C21/10.764</f>
        <v>8645.5778520995918</v>
      </c>
      <c r="F21" s="57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AJ59"/>
  <sheetViews>
    <sheetView topLeftCell="N24" workbookViewId="0">
      <selection activeCell="AC54" sqref="AC54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  <col min="25" max="25" width="20.7109375" bestFit="1" customWidth="1"/>
    <col min="26" max="26" width="14.28515625" bestFit="1" customWidth="1"/>
    <col min="28" max="28" width="10" bestFit="1" customWidth="1"/>
    <col min="29" max="29" width="14.28515625" bestFit="1" customWidth="1"/>
    <col min="31" max="31" width="20.7109375" bestFit="1" customWidth="1"/>
    <col min="32" max="32" width="14.28515625" bestFit="1" customWidth="1"/>
    <col min="34" max="34" width="10" bestFit="1" customWidth="1"/>
    <col min="35" max="36" width="14.28515625" bestFit="1" customWidth="1"/>
  </cols>
  <sheetData>
    <row r="1" spans="1:35" ht="19.5" x14ac:dyDescent="0.3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90"/>
      <c r="L1" s="90"/>
      <c r="M1" s="90"/>
      <c r="N1" s="90"/>
      <c r="O1" s="90"/>
      <c r="P1" s="90"/>
      <c r="Q1" s="90"/>
      <c r="R1" s="90"/>
    </row>
    <row r="2" spans="1:35" ht="16.5" x14ac:dyDescent="0.3">
      <c r="A2" s="37">
        <v>0</v>
      </c>
      <c r="B2" s="37">
        <v>0</v>
      </c>
      <c r="C2" s="37">
        <v>0</v>
      </c>
      <c r="D2" s="37">
        <v>0</v>
      </c>
      <c r="E2" s="38">
        <f t="shared" ref="E2:I23" si="0">B2/12</f>
        <v>0</v>
      </c>
      <c r="F2" s="38">
        <f t="shared" ref="F2:F30" si="1">D2/12</f>
        <v>0</v>
      </c>
      <c r="G2" s="38">
        <f t="shared" ref="G2:G30" si="2">A2+E2</f>
        <v>0</v>
      </c>
      <c r="H2" s="38">
        <f t="shared" ref="H2:H30" si="3">C2+F2</f>
        <v>0</v>
      </c>
      <c r="I2" s="39">
        <f t="shared" ref="I2:I22" si="4">G2*H2</f>
        <v>0</v>
      </c>
      <c r="J2" s="39">
        <f>I2</f>
        <v>0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35" ht="16.5" x14ac:dyDescent="0.3">
      <c r="A3" s="37">
        <v>0</v>
      </c>
      <c r="B3" s="37">
        <v>0</v>
      </c>
      <c r="C3" s="37">
        <v>0</v>
      </c>
      <c r="D3" s="37">
        <v>0</v>
      </c>
      <c r="E3" s="38">
        <f t="shared" si="0"/>
        <v>0</v>
      </c>
      <c r="F3" s="38">
        <f t="shared" si="1"/>
        <v>0</v>
      </c>
      <c r="G3" s="38">
        <f t="shared" si="2"/>
        <v>0</v>
      </c>
      <c r="H3" s="38">
        <f t="shared" si="3"/>
        <v>0</v>
      </c>
      <c r="I3" s="39">
        <f t="shared" si="4"/>
        <v>0</v>
      </c>
      <c r="J3" s="39">
        <f>J2+I3</f>
        <v>0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35" ht="16.5" x14ac:dyDescent="0.3">
      <c r="A4" s="37">
        <v>0</v>
      </c>
      <c r="B4" s="37">
        <v>0</v>
      </c>
      <c r="C4" s="37">
        <v>0</v>
      </c>
      <c r="D4" s="37">
        <v>0</v>
      </c>
      <c r="E4" s="38">
        <f t="shared" si="0"/>
        <v>0</v>
      </c>
      <c r="F4" s="38">
        <f t="shared" si="1"/>
        <v>0</v>
      </c>
      <c r="G4" s="38">
        <f t="shared" si="2"/>
        <v>0</v>
      </c>
      <c r="H4" s="38">
        <f t="shared" si="3"/>
        <v>0</v>
      </c>
      <c r="I4" s="39">
        <f t="shared" si="4"/>
        <v>0</v>
      </c>
      <c r="J4" s="39">
        <f t="shared" ref="J4:J30" si="5">J3+I4</f>
        <v>0</v>
      </c>
      <c r="K4" s="40"/>
      <c r="L4" s="40"/>
      <c r="M4" s="40"/>
      <c r="N4" s="40"/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35" ht="16.5" x14ac:dyDescent="0.3">
      <c r="A5" s="37">
        <v>0</v>
      </c>
      <c r="B5" s="37">
        <v>0</v>
      </c>
      <c r="C5" s="37">
        <v>0</v>
      </c>
      <c r="D5" s="37">
        <v>0</v>
      </c>
      <c r="E5" s="38">
        <f t="shared" si="0"/>
        <v>0</v>
      </c>
      <c r="F5" s="38">
        <f t="shared" si="1"/>
        <v>0</v>
      </c>
      <c r="G5" s="38">
        <f t="shared" si="2"/>
        <v>0</v>
      </c>
      <c r="H5" s="38">
        <f t="shared" si="3"/>
        <v>0</v>
      </c>
      <c r="I5" s="39">
        <f t="shared" si="4"/>
        <v>0</v>
      </c>
      <c r="J5" s="39">
        <f t="shared" si="5"/>
        <v>0</v>
      </c>
      <c r="K5" s="40"/>
      <c r="L5" s="40"/>
      <c r="M5" s="40"/>
      <c r="N5" s="40">
        <f t="shared" ref="N5:N11" si="6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  <c r="Y5" s="75" t="s">
        <v>91</v>
      </c>
      <c r="Z5" s="7"/>
      <c r="AA5" s="7"/>
      <c r="AB5" s="7"/>
      <c r="AC5" s="7"/>
      <c r="AE5" s="75" t="s">
        <v>92</v>
      </c>
      <c r="AF5" s="7"/>
      <c r="AG5" s="7"/>
      <c r="AH5" s="7"/>
      <c r="AI5" s="7"/>
    </row>
    <row r="6" spans="1:35" ht="16.5" x14ac:dyDescent="0.3">
      <c r="A6" s="37">
        <v>0</v>
      </c>
      <c r="B6" s="37">
        <v>0</v>
      </c>
      <c r="C6" s="37">
        <v>0</v>
      </c>
      <c r="D6" s="37">
        <v>0</v>
      </c>
      <c r="E6" s="38">
        <f t="shared" si="0"/>
        <v>0</v>
      </c>
      <c r="F6" s="38">
        <f t="shared" si="1"/>
        <v>0</v>
      </c>
      <c r="G6" s="38">
        <f t="shared" si="2"/>
        <v>0</v>
      </c>
      <c r="H6" s="38">
        <f t="shared" si="3"/>
        <v>0</v>
      </c>
      <c r="I6" s="39">
        <f t="shared" si="4"/>
        <v>0</v>
      </c>
      <c r="J6" s="39">
        <f t="shared" si="5"/>
        <v>0</v>
      </c>
      <c r="K6" s="40"/>
      <c r="L6" s="40"/>
      <c r="M6" s="40"/>
      <c r="N6" s="40">
        <f t="shared" si="6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  <c r="Y6" s="7" t="s">
        <v>94</v>
      </c>
      <c r="Z6" s="73">
        <v>3.35</v>
      </c>
      <c r="AA6" s="73">
        <v>7.35</v>
      </c>
      <c r="AB6" s="73">
        <f>Z6*AA6</f>
        <v>24.622499999999999</v>
      </c>
      <c r="AC6" s="7"/>
      <c r="AE6" s="7" t="s">
        <v>94</v>
      </c>
      <c r="AF6" s="73">
        <v>3.35</v>
      </c>
      <c r="AG6" s="73">
        <v>7.35</v>
      </c>
      <c r="AH6" s="73">
        <f>AF6*AG6</f>
        <v>24.622499999999999</v>
      </c>
      <c r="AI6" s="7"/>
    </row>
    <row r="7" spans="1:35" ht="16.5" x14ac:dyDescent="0.3">
      <c r="A7" s="37">
        <v>0</v>
      </c>
      <c r="B7" s="37">
        <v>0</v>
      </c>
      <c r="C7" s="37">
        <v>0</v>
      </c>
      <c r="D7" s="37">
        <v>0</v>
      </c>
      <c r="E7" s="38">
        <f t="shared" si="0"/>
        <v>0</v>
      </c>
      <c r="F7" s="38">
        <f t="shared" si="1"/>
        <v>0</v>
      </c>
      <c r="G7" s="38">
        <f t="shared" si="2"/>
        <v>0</v>
      </c>
      <c r="H7" s="38">
        <f t="shared" si="3"/>
        <v>0</v>
      </c>
      <c r="I7" s="39">
        <f t="shared" si="4"/>
        <v>0</v>
      </c>
      <c r="J7" s="39">
        <f t="shared" si="5"/>
        <v>0</v>
      </c>
      <c r="K7" s="40"/>
      <c r="L7" s="40"/>
      <c r="M7" s="40"/>
      <c r="N7" s="40">
        <f t="shared" si="6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  <c r="Y7" s="7"/>
      <c r="Z7" s="73">
        <v>1.2</v>
      </c>
      <c r="AA7" s="73">
        <v>0.15</v>
      </c>
      <c r="AB7" s="73">
        <f>Z7*AA7</f>
        <v>0.18</v>
      </c>
      <c r="AC7" s="73">
        <f>AB7</f>
        <v>0.18</v>
      </c>
      <c r="AE7" s="7"/>
      <c r="AF7" s="73">
        <v>1.2</v>
      </c>
      <c r="AG7" s="73">
        <v>0.15</v>
      </c>
      <c r="AH7" s="73">
        <f>AF7*AG7</f>
        <v>0.18</v>
      </c>
      <c r="AI7" s="7"/>
    </row>
    <row r="8" spans="1:35" ht="16.5" x14ac:dyDescent="0.3">
      <c r="A8" s="37">
        <v>0</v>
      </c>
      <c r="B8" s="37">
        <v>0</v>
      </c>
      <c r="C8" s="37">
        <v>0</v>
      </c>
      <c r="D8" s="37">
        <v>0</v>
      </c>
      <c r="E8" s="38">
        <f t="shared" si="0"/>
        <v>0</v>
      </c>
      <c r="F8" s="38">
        <f t="shared" si="1"/>
        <v>0</v>
      </c>
      <c r="G8" s="38">
        <f t="shared" si="2"/>
        <v>0</v>
      </c>
      <c r="H8" s="38">
        <f t="shared" si="3"/>
        <v>0</v>
      </c>
      <c r="I8" s="39">
        <f t="shared" si="4"/>
        <v>0</v>
      </c>
      <c r="J8" s="39">
        <f t="shared" si="5"/>
        <v>0</v>
      </c>
      <c r="K8" s="40"/>
      <c r="L8" s="40"/>
      <c r="M8" s="40"/>
      <c r="N8" s="40">
        <f t="shared" si="6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  <c r="Y8" s="7" t="s">
        <v>95</v>
      </c>
      <c r="Z8" s="73">
        <v>3.15</v>
      </c>
      <c r="AA8" s="73">
        <v>3.05</v>
      </c>
      <c r="AB8" s="73">
        <f t="shared" ref="AB8:AB23" si="7">Z8*AA8</f>
        <v>9.6074999999999999</v>
      </c>
      <c r="AC8" s="7"/>
      <c r="AE8" s="7" t="s">
        <v>95</v>
      </c>
      <c r="AF8" s="73">
        <v>1.8</v>
      </c>
      <c r="AG8" s="73">
        <v>3.05</v>
      </c>
      <c r="AH8" s="73">
        <f t="shared" ref="AH8:AH23" si="8">AF8*AG8</f>
        <v>5.49</v>
      </c>
      <c r="AI8" s="7"/>
    </row>
    <row r="9" spans="1:35" ht="16.5" x14ac:dyDescent="0.3">
      <c r="A9" s="37">
        <v>0</v>
      </c>
      <c r="B9" s="37">
        <v>0</v>
      </c>
      <c r="C9" s="37">
        <v>0</v>
      </c>
      <c r="D9" s="37">
        <v>0</v>
      </c>
      <c r="E9" s="38">
        <f t="shared" si="0"/>
        <v>0</v>
      </c>
      <c r="F9" s="38">
        <f t="shared" si="1"/>
        <v>0</v>
      </c>
      <c r="G9" s="38">
        <f t="shared" si="2"/>
        <v>0</v>
      </c>
      <c r="H9" s="38">
        <f t="shared" si="3"/>
        <v>0</v>
      </c>
      <c r="I9" s="39">
        <f t="shared" si="4"/>
        <v>0</v>
      </c>
      <c r="J9" s="39">
        <f t="shared" si="5"/>
        <v>0</v>
      </c>
      <c r="K9" s="40"/>
      <c r="L9" s="40"/>
      <c r="M9" s="40"/>
      <c r="N9" s="40">
        <f t="shared" si="6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  <c r="Y9" s="7" t="s">
        <v>96</v>
      </c>
      <c r="Z9" s="73">
        <v>3.05</v>
      </c>
      <c r="AA9" s="73">
        <v>4.2</v>
      </c>
      <c r="AB9" s="73">
        <f t="shared" si="7"/>
        <v>12.81</v>
      </c>
      <c r="AC9" s="7"/>
      <c r="AE9" s="7" t="s">
        <v>96</v>
      </c>
      <c r="AF9" s="73">
        <v>3.05</v>
      </c>
      <c r="AG9" s="73">
        <v>4.2</v>
      </c>
      <c r="AH9" s="73">
        <f t="shared" si="8"/>
        <v>12.81</v>
      </c>
      <c r="AI9" s="7"/>
    </row>
    <row r="10" spans="1:35" ht="16.5" x14ac:dyDescent="0.3">
      <c r="A10" s="37">
        <v>0</v>
      </c>
      <c r="B10" s="37">
        <v>0</v>
      </c>
      <c r="C10" s="37">
        <v>0</v>
      </c>
      <c r="D10" s="37">
        <v>0</v>
      </c>
      <c r="E10" s="38">
        <f t="shared" si="0"/>
        <v>0</v>
      </c>
      <c r="F10" s="38">
        <f t="shared" si="1"/>
        <v>0</v>
      </c>
      <c r="G10" s="38">
        <f t="shared" si="2"/>
        <v>0</v>
      </c>
      <c r="H10" s="38">
        <f t="shared" si="3"/>
        <v>0</v>
      </c>
      <c r="I10" s="39">
        <f t="shared" si="4"/>
        <v>0</v>
      </c>
      <c r="J10" s="39">
        <f t="shared" si="5"/>
        <v>0</v>
      </c>
      <c r="K10" s="40"/>
      <c r="L10" s="40"/>
      <c r="M10" s="40"/>
      <c r="N10" s="40">
        <f t="shared" si="6"/>
        <v>0</v>
      </c>
      <c r="O10" s="40"/>
      <c r="P10" s="40"/>
      <c r="Q10" s="40"/>
      <c r="R10" s="41"/>
      <c r="S10" t="s">
        <v>57</v>
      </c>
      <c r="T10" s="35">
        <v>0.4</v>
      </c>
      <c r="Y10" s="7"/>
      <c r="Z10" s="73">
        <v>1</v>
      </c>
      <c r="AA10" s="73">
        <v>0.1</v>
      </c>
      <c r="AB10" s="73">
        <f t="shared" si="7"/>
        <v>0.1</v>
      </c>
      <c r="AC10" s="73">
        <f>AB10</f>
        <v>0.1</v>
      </c>
      <c r="AE10" s="7"/>
      <c r="AF10" s="73">
        <v>0.9</v>
      </c>
      <c r="AG10" s="73">
        <v>0.1</v>
      </c>
      <c r="AH10" s="73">
        <f t="shared" si="8"/>
        <v>9.0000000000000011E-2</v>
      </c>
      <c r="AI10" s="7"/>
    </row>
    <row r="11" spans="1:35" ht="16.5" x14ac:dyDescent="0.3">
      <c r="A11" s="37">
        <v>0</v>
      </c>
      <c r="B11" s="37">
        <v>0</v>
      </c>
      <c r="C11" s="37">
        <v>0</v>
      </c>
      <c r="D11" s="37">
        <v>0</v>
      </c>
      <c r="E11" s="38">
        <f t="shared" si="0"/>
        <v>0</v>
      </c>
      <c r="F11" s="38">
        <f t="shared" si="1"/>
        <v>0</v>
      </c>
      <c r="G11" s="38">
        <f t="shared" si="2"/>
        <v>0</v>
      </c>
      <c r="H11" s="38">
        <f t="shared" si="3"/>
        <v>0</v>
      </c>
      <c r="I11" s="39">
        <f t="shared" si="4"/>
        <v>0</v>
      </c>
      <c r="J11" s="39">
        <f t="shared" si="5"/>
        <v>0</v>
      </c>
      <c r="K11" s="40"/>
      <c r="L11" s="40"/>
      <c r="M11" s="40"/>
      <c r="N11" s="40">
        <f t="shared" si="6"/>
        <v>0</v>
      </c>
      <c r="O11" s="40"/>
      <c r="P11" s="40"/>
      <c r="Q11" s="40"/>
      <c r="R11" s="41"/>
      <c r="T11" s="35"/>
      <c r="Y11" s="7" t="s">
        <v>96</v>
      </c>
      <c r="Z11" s="73">
        <v>3.35</v>
      </c>
      <c r="AA11" s="73">
        <v>4.1500000000000004</v>
      </c>
      <c r="AB11" s="73">
        <f t="shared" si="7"/>
        <v>13.902500000000002</v>
      </c>
      <c r="AC11" s="7"/>
      <c r="AE11" s="7" t="s">
        <v>96</v>
      </c>
      <c r="AF11" s="73">
        <v>3.1</v>
      </c>
      <c r="AG11" s="73">
        <v>4.5999999999999996</v>
      </c>
      <c r="AH11" s="73">
        <f t="shared" si="8"/>
        <v>14.26</v>
      </c>
      <c r="AI11" s="7"/>
    </row>
    <row r="12" spans="1:35" ht="16.5" x14ac:dyDescent="0.3">
      <c r="A12" s="37">
        <v>0</v>
      </c>
      <c r="B12" s="37">
        <v>0</v>
      </c>
      <c r="C12" s="37">
        <v>0</v>
      </c>
      <c r="D12" s="37">
        <v>0</v>
      </c>
      <c r="E12" s="38">
        <f t="shared" si="0"/>
        <v>0</v>
      </c>
      <c r="F12" s="38">
        <f t="shared" si="1"/>
        <v>0</v>
      </c>
      <c r="G12" s="38">
        <f t="shared" si="2"/>
        <v>0</v>
      </c>
      <c r="H12" s="38">
        <f t="shared" si="3"/>
        <v>0</v>
      </c>
      <c r="I12" s="45">
        <f t="shared" si="4"/>
        <v>0</v>
      </c>
      <c r="J12" s="39">
        <f>J11+I12</f>
        <v>0</v>
      </c>
      <c r="K12" s="40"/>
      <c r="L12" s="40"/>
      <c r="M12" s="40"/>
      <c r="N12" s="46">
        <f>SUM(N5:N11)</f>
        <v>0</v>
      </c>
      <c r="O12" s="40"/>
      <c r="P12" s="40"/>
      <c r="Q12" s="40"/>
      <c r="R12" s="41"/>
      <c r="S12" t="s">
        <v>58</v>
      </c>
      <c r="T12" s="35">
        <v>0.3</v>
      </c>
      <c r="Y12" s="7"/>
      <c r="Z12" s="73">
        <v>1</v>
      </c>
      <c r="AA12" s="73">
        <v>0.15</v>
      </c>
      <c r="AB12" s="73">
        <f t="shared" si="7"/>
        <v>0.15</v>
      </c>
      <c r="AC12" s="73">
        <f>AB12</f>
        <v>0.15</v>
      </c>
      <c r="AE12" s="7"/>
      <c r="AF12" s="73">
        <v>0.9</v>
      </c>
      <c r="AG12" s="73">
        <v>0.1</v>
      </c>
      <c r="AH12" s="73">
        <f t="shared" si="8"/>
        <v>9.0000000000000011E-2</v>
      </c>
      <c r="AI12" s="7"/>
    </row>
    <row r="13" spans="1:35" ht="16.5" x14ac:dyDescent="0.3">
      <c r="A13" s="37">
        <v>0</v>
      </c>
      <c r="B13" s="37">
        <v>0</v>
      </c>
      <c r="C13" s="37">
        <v>0</v>
      </c>
      <c r="D13" s="37">
        <v>0</v>
      </c>
      <c r="E13" s="38">
        <f t="shared" si="0"/>
        <v>0</v>
      </c>
      <c r="F13" s="38">
        <f t="shared" si="1"/>
        <v>0</v>
      </c>
      <c r="G13" s="38">
        <f t="shared" si="2"/>
        <v>0</v>
      </c>
      <c r="H13" s="38">
        <f t="shared" si="3"/>
        <v>0</v>
      </c>
      <c r="I13" s="39">
        <f t="shared" si="4"/>
        <v>0</v>
      </c>
      <c r="J13" s="39">
        <f t="shared" si="5"/>
        <v>0</v>
      </c>
      <c r="K13" s="40"/>
      <c r="L13" s="40"/>
      <c r="M13" s="40"/>
      <c r="N13" s="40"/>
      <c r="O13" s="40"/>
      <c r="P13" s="40"/>
      <c r="Q13" s="40"/>
      <c r="R13" s="41"/>
      <c r="Y13" s="7" t="s">
        <v>97</v>
      </c>
      <c r="Z13" s="73">
        <v>2.25</v>
      </c>
      <c r="AA13" s="73">
        <v>1.5</v>
      </c>
      <c r="AB13" s="73">
        <f t="shared" si="7"/>
        <v>3.375</v>
      </c>
      <c r="AC13" s="7"/>
      <c r="AE13" s="7" t="s">
        <v>97</v>
      </c>
      <c r="AF13" s="73">
        <v>2.4500000000000002</v>
      </c>
      <c r="AG13" s="73">
        <v>1.35</v>
      </c>
      <c r="AH13" s="73">
        <f t="shared" si="8"/>
        <v>3.3075000000000006</v>
      </c>
      <c r="AI13" s="7"/>
    </row>
    <row r="14" spans="1:35" ht="16.5" x14ac:dyDescent="0.3">
      <c r="A14" s="37">
        <v>0</v>
      </c>
      <c r="B14" s="37">
        <v>0</v>
      </c>
      <c r="C14" s="37">
        <v>0</v>
      </c>
      <c r="D14" s="37">
        <v>0</v>
      </c>
      <c r="E14" s="38">
        <f t="shared" si="0"/>
        <v>0</v>
      </c>
      <c r="F14" s="38">
        <f t="shared" si="1"/>
        <v>0</v>
      </c>
      <c r="G14" s="38">
        <f t="shared" si="2"/>
        <v>0</v>
      </c>
      <c r="H14" s="38">
        <f t="shared" si="3"/>
        <v>0</v>
      </c>
      <c r="I14" s="39">
        <f t="shared" si="4"/>
        <v>0</v>
      </c>
      <c r="J14" s="39">
        <f t="shared" si="5"/>
        <v>0</v>
      </c>
      <c r="K14" s="40"/>
      <c r="L14" s="40"/>
      <c r="M14" s="40"/>
      <c r="N14" s="46">
        <f>L14*M14</f>
        <v>0</v>
      </c>
      <c r="O14" s="40"/>
      <c r="P14" s="40"/>
      <c r="Q14" s="40"/>
      <c r="R14" s="41"/>
      <c r="Y14" s="7"/>
      <c r="Z14" s="73">
        <v>0.75</v>
      </c>
      <c r="AA14" s="73">
        <v>0.1</v>
      </c>
      <c r="AB14" s="73">
        <f t="shared" si="7"/>
        <v>7.5000000000000011E-2</v>
      </c>
      <c r="AC14" s="73">
        <f>AB14</f>
        <v>7.5000000000000011E-2</v>
      </c>
      <c r="AE14" s="7"/>
      <c r="AF14" s="73">
        <v>0.75</v>
      </c>
      <c r="AG14" s="73">
        <v>0.1</v>
      </c>
      <c r="AH14" s="73">
        <f t="shared" si="8"/>
        <v>7.5000000000000011E-2</v>
      </c>
      <c r="AI14" s="7"/>
    </row>
    <row r="15" spans="1:35" ht="16.5" x14ac:dyDescent="0.3">
      <c r="A15" s="37">
        <v>0</v>
      </c>
      <c r="B15" s="37">
        <v>0</v>
      </c>
      <c r="C15" s="37">
        <v>0</v>
      </c>
      <c r="D15" s="37">
        <v>0</v>
      </c>
      <c r="E15" s="47">
        <f t="shared" si="0"/>
        <v>0</v>
      </c>
      <c r="F15" s="47">
        <f t="shared" si="1"/>
        <v>0</v>
      </c>
      <c r="G15" s="47">
        <f t="shared" si="2"/>
        <v>0</v>
      </c>
      <c r="H15" s="47">
        <f t="shared" si="3"/>
        <v>0</v>
      </c>
      <c r="I15" s="45">
        <f t="shared" si="4"/>
        <v>0</v>
      </c>
      <c r="J15" s="39">
        <f t="shared" si="5"/>
        <v>0</v>
      </c>
      <c r="K15" s="40"/>
      <c r="L15" s="40"/>
      <c r="M15" s="40"/>
      <c r="N15" s="40"/>
      <c r="O15" s="40"/>
      <c r="P15" s="40"/>
      <c r="Q15" s="40"/>
      <c r="R15" s="41"/>
      <c r="Y15" s="7" t="s">
        <v>97</v>
      </c>
      <c r="Z15" s="73">
        <v>2.25</v>
      </c>
      <c r="AA15" s="73">
        <v>1.5</v>
      </c>
      <c r="AB15" s="73">
        <f t="shared" si="7"/>
        <v>3.375</v>
      </c>
      <c r="AC15" s="7"/>
      <c r="AE15" s="7" t="s">
        <v>97</v>
      </c>
      <c r="AF15" s="73">
        <v>1.25</v>
      </c>
      <c r="AG15" s="73">
        <v>2.1</v>
      </c>
      <c r="AH15" s="73">
        <f t="shared" si="8"/>
        <v>2.625</v>
      </c>
      <c r="AI15" s="7"/>
    </row>
    <row r="16" spans="1:35" ht="16.5" x14ac:dyDescent="0.3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4"/>
        <v>0</v>
      </c>
      <c r="J16" s="39">
        <f t="shared" si="5"/>
        <v>0</v>
      </c>
      <c r="K16" s="40"/>
      <c r="L16" s="40"/>
      <c r="M16" s="40"/>
      <c r="N16" s="41"/>
      <c r="O16" s="40"/>
      <c r="P16" s="40"/>
      <c r="Q16" s="40"/>
      <c r="R16" s="41"/>
      <c r="Y16" s="7"/>
      <c r="Z16" s="73">
        <v>0.1</v>
      </c>
      <c r="AA16" s="73">
        <v>0.75</v>
      </c>
      <c r="AB16" s="73">
        <f t="shared" si="7"/>
        <v>7.5000000000000011E-2</v>
      </c>
      <c r="AC16" s="73">
        <f>AB16</f>
        <v>7.5000000000000011E-2</v>
      </c>
      <c r="AE16" s="7"/>
      <c r="AF16" s="73">
        <v>0.75</v>
      </c>
      <c r="AG16" s="73">
        <v>0.1</v>
      </c>
      <c r="AH16" s="73">
        <f t="shared" si="8"/>
        <v>7.5000000000000011E-2</v>
      </c>
      <c r="AI16" s="7"/>
    </row>
    <row r="17" spans="1:35" ht="16.5" x14ac:dyDescent="0.3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4"/>
        <v>0</v>
      </c>
      <c r="J17" s="39">
        <f t="shared" si="5"/>
        <v>0</v>
      </c>
      <c r="K17" s="40"/>
      <c r="L17" s="40"/>
      <c r="M17" s="40"/>
      <c r="N17" s="41"/>
      <c r="O17" s="40"/>
      <c r="P17" s="40"/>
      <c r="Q17" s="40"/>
      <c r="R17" s="41"/>
      <c r="Y17" s="7" t="s">
        <v>98</v>
      </c>
      <c r="Z17" s="73">
        <v>1</v>
      </c>
      <c r="AA17" s="73">
        <v>3.05</v>
      </c>
      <c r="AB17" s="73">
        <f t="shared" si="7"/>
        <v>3.05</v>
      </c>
      <c r="AC17" s="7"/>
      <c r="AE17" s="7" t="s">
        <v>98</v>
      </c>
      <c r="AF17" s="73">
        <v>1.35</v>
      </c>
      <c r="AG17" s="73">
        <v>0.9</v>
      </c>
      <c r="AH17" s="73">
        <f t="shared" si="8"/>
        <v>1.2150000000000001</v>
      </c>
      <c r="AI17" s="7"/>
    </row>
    <row r="18" spans="1:35" ht="16.5" x14ac:dyDescent="0.3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5"/>
        <v>0</v>
      </c>
      <c r="K18" s="40"/>
      <c r="L18" s="40"/>
      <c r="M18" s="40"/>
      <c r="N18" s="41"/>
      <c r="O18" s="40"/>
      <c r="P18" s="40"/>
      <c r="Q18" s="40"/>
      <c r="R18" s="41"/>
      <c r="Y18" s="7" t="s">
        <v>97</v>
      </c>
      <c r="Z18" s="73">
        <v>2.25</v>
      </c>
      <c r="AA18" s="73">
        <v>1.2</v>
      </c>
      <c r="AB18" s="73">
        <f t="shared" si="7"/>
        <v>2.6999999999999997</v>
      </c>
      <c r="AC18" s="7"/>
      <c r="AE18" s="7" t="s">
        <v>99</v>
      </c>
      <c r="AF18" s="73">
        <v>2.4500000000000002</v>
      </c>
      <c r="AG18" s="73">
        <v>2.75</v>
      </c>
      <c r="AH18" s="73">
        <f t="shared" si="8"/>
        <v>6.7375000000000007</v>
      </c>
      <c r="AI18" s="7"/>
    </row>
    <row r="19" spans="1:35" ht="16.5" x14ac:dyDescent="0.3">
      <c r="A19" s="37">
        <v>0</v>
      </c>
      <c r="B19" s="37">
        <v>0</v>
      </c>
      <c r="C19" s="37">
        <v>0</v>
      </c>
      <c r="D19" s="37">
        <v>0</v>
      </c>
      <c r="E19" s="47">
        <f t="shared" si="0"/>
        <v>0</v>
      </c>
      <c r="F19" s="47">
        <f t="shared" si="1"/>
        <v>0</v>
      </c>
      <c r="G19" s="47">
        <f t="shared" si="2"/>
        <v>0</v>
      </c>
      <c r="H19" s="47">
        <f t="shared" si="3"/>
        <v>0</v>
      </c>
      <c r="I19" s="45">
        <f t="shared" si="4"/>
        <v>0</v>
      </c>
      <c r="J19" s="39">
        <f t="shared" si="5"/>
        <v>0</v>
      </c>
      <c r="K19" s="40"/>
      <c r="L19" s="40"/>
      <c r="M19" s="40"/>
      <c r="N19" s="41"/>
      <c r="O19" s="40"/>
      <c r="P19" s="40"/>
      <c r="Q19" s="40"/>
      <c r="R19" s="41"/>
      <c r="Y19" s="7"/>
      <c r="Z19" s="73">
        <v>0.1</v>
      </c>
      <c r="AA19" s="73">
        <v>0.75</v>
      </c>
      <c r="AB19" s="73">
        <f t="shared" si="7"/>
        <v>7.5000000000000011E-2</v>
      </c>
      <c r="AC19" s="73">
        <f>AB19</f>
        <v>7.5000000000000011E-2</v>
      </c>
      <c r="AE19" s="7"/>
      <c r="AF19" s="73">
        <v>1.1000000000000001</v>
      </c>
      <c r="AG19" s="73">
        <v>0.1</v>
      </c>
      <c r="AH19" s="73">
        <f t="shared" si="8"/>
        <v>0.11000000000000001</v>
      </c>
      <c r="AI19" s="7"/>
    </row>
    <row r="20" spans="1:35" ht="16.5" x14ac:dyDescent="0.3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0</v>
      </c>
      <c r="K20" s="40"/>
      <c r="L20" s="40"/>
      <c r="M20" s="40"/>
      <c r="N20" s="41"/>
      <c r="O20" s="40"/>
      <c r="P20" s="48"/>
      <c r="Q20" s="48"/>
      <c r="R20" s="41"/>
      <c r="Y20" s="7" t="s">
        <v>96</v>
      </c>
      <c r="Z20" s="73">
        <v>3.35</v>
      </c>
      <c r="AA20" s="73">
        <v>3.65</v>
      </c>
      <c r="AB20" s="73">
        <f t="shared" si="7"/>
        <v>12.227499999999999</v>
      </c>
      <c r="AC20" s="7"/>
      <c r="AE20" s="7"/>
      <c r="AF20" s="73"/>
      <c r="AG20" s="73"/>
      <c r="AH20" s="73">
        <f t="shared" si="8"/>
        <v>0</v>
      </c>
      <c r="AI20" s="7"/>
    </row>
    <row r="21" spans="1:35" ht="16.5" x14ac:dyDescent="0.3">
      <c r="A21" s="37">
        <v>0</v>
      </c>
      <c r="B21" s="37">
        <v>0</v>
      </c>
      <c r="C21" s="37">
        <v>0</v>
      </c>
      <c r="D21" s="37">
        <v>0</v>
      </c>
      <c r="E21" s="47">
        <f t="shared" si="0"/>
        <v>0</v>
      </c>
      <c r="F21" s="47">
        <f t="shared" si="1"/>
        <v>0</v>
      </c>
      <c r="G21" s="47">
        <f t="shared" si="2"/>
        <v>0</v>
      </c>
      <c r="H21" s="47">
        <f t="shared" si="3"/>
        <v>0</v>
      </c>
      <c r="I21" s="45">
        <f t="shared" si="4"/>
        <v>0</v>
      </c>
      <c r="J21" s="39">
        <f t="shared" si="5"/>
        <v>0</v>
      </c>
      <c r="K21" s="40"/>
      <c r="L21" s="40"/>
      <c r="M21" s="40"/>
      <c r="N21" s="49"/>
      <c r="O21" s="40"/>
      <c r="P21" s="40"/>
      <c r="Q21" s="40"/>
      <c r="R21" s="41"/>
      <c r="S21" s="8"/>
      <c r="U21" s="2"/>
      <c r="Y21" s="7"/>
      <c r="Z21" s="73">
        <v>1</v>
      </c>
      <c r="AA21" s="73">
        <v>1.4</v>
      </c>
      <c r="AB21" s="73">
        <f t="shared" si="7"/>
        <v>1.4</v>
      </c>
      <c r="AC21" s="73">
        <f>AB21</f>
        <v>1.4</v>
      </c>
      <c r="AE21" s="7"/>
      <c r="AF21" s="73"/>
      <c r="AG21" s="73"/>
      <c r="AH21" s="73">
        <f t="shared" si="8"/>
        <v>0</v>
      </c>
      <c r="AI21" s="7"/>
    </row>
    <row r="22" spans="1:35" ht="16.5" x14ac:dyDescent="0.3">
      <c r="A22" s="37">
        <v>0</v>
      </c>
      <c r="B22" s="37">
        <v>0</v>
      </c>
      <c r="C22" s="37">
        <v>0</v>
      </c>
      <c r="D22" s="37">
        <v>0</v>
      </c>
      <c r="E22" s="47">
        <f t="shared" si="0"/>
        <v>0</v>
      </c>
      <c r="F22" s="47">
        <f t="shared" si="1"/>
        <v>0</v>
      </c>
      <c r="G22" s="47">
        <f t="shared" si="2"/>
        <v>0</v>
      </c>
      <c r="H22" s="47">
        <f t="shared" si="3"/>
        <v>0</v>
      </c>
      <c r="I22" s="45">
        <f t="shared" si="4"/>
        <v>0</v>
      </c>
      <c r="J22" s="39">
        <f t="shared" si="5"/>
        <v>0</v>
      </c>
      <c r="K22" s="40"/>
      <c r="L22" s="40"/>
      <c r="M22" s="40"/>
      <c r="N22" s="41"/>
      <c r="O22" s="40"/>
      <c r="P22" s="40"/>
      <c r="Q22" s="40"/>
      <c r="R22" s="41"/>
      <c r="Y22" s="7" t="s">
        <v>99</v>
      </c>
      <c r="Z22" s="73">
        <v>2.4500000000000002</v>
      </c>
      <c r="AA22" s="73">
        <v>3.65</v>
      </c>
      <c r="AB22" s="73">
        <f t="shared" si="7"/>
        <v>8.9425000000000008</v>
      </c>
      <c r="AC22" s="7"/>
      <c r="AE22" s="7"/>
      <c r="AF22" s="73"/>
      <c r="AG22" s="73"/>
      <c r="AH22" s="73">
        <f t="shared" si="8"/>
        <v>0</v>
      </c>
      <c r="AI22" s="7"/>
    </row>
    <row r="23" spans="1:35" ht="16.5" x14ac:dyDescent="0.3">
      <c r="A23" s="37">
        <v>0</v>
      </c>
      <c r="B23" s="37">
        <v>0</v>
      </c>
      <c r="C23" s="37">
        <v>0</v>
      </c>
      <c r="D23" s="37">
        <v>0</v>
      </c>
      <c r="E23" s="47">
        <f t="shared" si="0"/>
        <v>0</v>
      </c>
      <c r="F23" s="47">
        <f t="shared" si="0"/>
        <v>0</v>
      </c>
      <c r="G23" s="47">
        <f t="shared" si="0"/>
        <v>0</v>
      </c>
      <c r="H23" s="47">
        <f t="shared" si="0"/>
        <v>0</v>
      </c>
      <c r="I23" s="47">
        <f t="shared" si="0"/>
        <v>0</v>
      </c>
      <c r="J23" s="39">
        <f t="shared" si="5"/>
        <v>0</v>
      </c>
      <c r="K23" s="40"/>
      <c r="L23" s="40"/>
      <c r="M23" s="40"/>
      <c r="N23" s="41"/>
      <c r="O23" s="40"/>
      <c r="P23" s="40"/>
      <c r="Q23" s="40"/>
      <c r="R23" s="41"/>
      <c r="Y23" s="7"/>
      <c r="Z23" s="73">
        <v>1.05</v>
      </c>
      <c r="AA23" s="73">
        <v>0.1</v>
      </c>
      <c r="AB23" s="73">
        <f t="shared" si="7"/>
        <v>0.10500000000000001</v>
      </c>
      <c r="AC23" s="73">
        <f>AB23</f>
        <v>0.10500000000000001</v>
      </c>
      <c r="AD23" s="78"/>
      <c r="AE23" s="7"/>
      <c r="AF23" s="73"/>
      <c r="AG23" s="73"/>
      <c r="AH23" s="73">
        <f t="shared" si="8"/>
        <v>0</v>
      </c>
      <c r="AI23" s="7"/>
    </row>
    <row r="24" spans="1:35" ht="16.5" x14ac:dyDescent="0.3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9">B24/12</f>
        <v>0</v>
      </c>
      <c r="F24" s="47">
        <f t="shared" si="9"/>
        <v>0</v>
      </c>
      <c r="G24" s="47">
        <f t="shared" si="9"/>
        <v>0</v>
      </c>
      <c r="H24" s="47">
        <f t="shared" si="9"/>
        <v>0</v>
      </c>
      <c r="I24" s="47">
        <f t="shared" si="9"/>
        <v>0</v>
      </c>
      <c r="J24" s="39">
        <f t="shared" si="5"/>
        <v>0</v>
      </c>
      <c r="K24" s="40"/>
      <c r="L24" s="40"/>
      <c r="M24" s="50"/>
      <c r="N24" s="49"/>
      <c r="O24" s="46"/>
      <c r="P24" s="40"/>
      <c r="Q24" s="40"/>
      <c r="R24" s="46"/>
      <c r="Y24" s="7"/>
      <c r="Z24" s="73"/>
      <c r="AA24" s="73"/>
      <c r="AB24" s="74">
        <f>SUM(AB6:AB23)</f>
        <v>96.772500000000022</v>
      </c>
      <c r="AC24" s="75">
        <f>AB24*10.764</f>
        <v>1041.6591900000001</v>
      </c>
      <c r="AE24" s="7"/>
      <c r="AF24" s="73"/>
      <c r="AG24" s="73"/>
      <c r="AH24" s="74">
        <f>SUM(AH6:AH23)</f>
        <v>71.6875</v>
      </c>
      <c r="AI24" s="75">
        <f>AH24*10.764</f>
        <v>771.64424999999994</v>
      </c>
    </row>
    <row r="25" spans="1:35" ht="16.5" x14ac:dyDescent="0.3">
      <c r="A25" s="37">
        <v>0</v>
      </c>
      <c r="B25" s="37">
        <v>0</v>
      </c>
      <c r="C25" s="37">
        <v>0</v>
      </c>
      <c r="D25" s="37">
        <v>0</v>
      </c>
      <c r="E25" s="47">
        <f t="shared" si="9"/>
        <v>0</v>
      </c>
      <c r="F25" s="47">
        <f t="shared" si="9"/>
        <v>0</v>
      </c>
      <c r="G25" s="47">
        <f t="shared" si="9"/>
        <v>0</v>
      </c>
      <c r="H25" s="47">
        <f t="shared" si="9"/>
        <v>0</v>
      </c>
      <c r="I25" s="47">
        <f t="shared" si="9"/>
        <v>0</v>
      </c>
      <c r="J25" s="39">
        <f t="shared" si="5"/>
        <v>0</v>
      </c>
      <c r="K25" s="40"/>
      <c r="L25" s="40"/>
      <c r="M25" s="50"/>
      <c r="N25" s="40"/>
      <c r="O25" s="40"/>
      <c r="P25" s="40"/>
      <c r="Q25" s="40"/>
      <c r="R25" s="40"/>
      <c r="Y25" s="7"/>
      <c r="Z25" s="73"/>
      <c r="AA25" s="73"/>
      <c r="AB25" s="73"/>
      <c r="AC25" s="7"/>
      <c r="AE25" s="7"/>
      <c r="AF25" s="73"/>
      <c r="AG25" s="73"/>
      <c r="AH25" s="73"/>
      <c r="AI25" s="7"/>
    </row>
    <row r="26" spans="1:35" ht="16.5" x14ac:dyDescent="0.3">
      <c r="A26" s="37">
        <v>0</v>
      </c>
      <c r="B26" s="37">
        <v>0</v>
      </c>
      <c r="C26" s="37">
        <v>0</v>
      </c>
      <c r="D26" s="37">
        <v>0</v>
      </c>
      <c r="E26" s="47">
        <f t="shared" si="9"/>
        <v>0</v>
      </c>
      <c r="F26" s="47">
        <f t="shared" si="9"/>
        <v>0</v>
      </c>
      <c r="G26" s="47">
        <f t="shared" si="9"/>
        <v>0</v>
      </c>
      <c r="H26" s="47">
        <f t="shared" si="9"/>
        <v>0</v>
      </c>
      <c r="I26" s="47">
        <f t="shared" si="9"/>
        <v>0</v>
      </c>
      <c r="J26" s="39">
        <f t="shared" si="5"/>
        <v>0</v>
      </c>
      <c r="K26" s="40"/>
      <c r="L26" s="40"/>
      <c r="M26" s="50"/>
      <c r="N26" s="40"/>
      <c r="O26" s="40"/>
      <c r="P26" s="40"/>
      <c r="Q26" s="40"/>
      <c r="R26" s="40"/>
      <c r="Y26" s="7" t="s">
        <v>100</v>
      </c>
      <c r="Z26" s="73">
        <v>3.45</v>
      </c>
      <c r="AA26" s="73">
        <v>1.8</v>
      </c>
      <c r="AB26" s="73">
        <f>Z26*AA26</f>
        <v>6.2100000000000009</v>
      </c>
      <c r="AC26" s="7"/>
      <c r="AE26" s="7" t="s">
        <v>100</v>
      </c>
      <c r="AF26" s="73">
        <v>3.2</v>
      </c>
      <c r="AG26" s="73">
        <v>1.8</v>
      </c>
      <c r="AH26" s="73">
        <f>AF26*AG26</f>
        <v>5.7600000000000007</v>
      </c>
      <c r="AI26" s="7"/>
    </row>
    <row r="27" spans="1:35" ht="16.5" x14ac:dyDescent="0.3">
      <c r="A27" s="37">
        <v>0</v>
      </c>
      <c r="B27" s="37">
        <v>0</v>
      </c>
      <c r="C27" s="37">
        <v>0</v>
      </c>
      <c r="D27" s="37">
        <v>0</v>
      </c>
      <c r="E27" s="47">
        <f t="shared" si="9"/>
        <v>0</v>
      </c>
      <c r="F27" s="47">
        <f t="shared" si="9"/>
        <v>0</v>
      </c>
      <c r="G27" s="47">
        <f t="shared" si="9"/>
        <v>0</v>
      </c>
      <c r="H27" s="47">
        <f t="shared" si="9"/>
        <v>0</v>
      </c>
      <c r="I27" s="47">
        <f t="shared" si="9"/>
        <v>0</v>
      </c>
      <c r="J27" s="39">
        <f t="shared" si="5"/>
        <v>0</v>
      </c>
      <c r="K27" s="40"/>
      <c r="L27" s="40"/>
      <c r="M27" s="40"/>
      <c r="N27" s="40"/>
      <c r="O27" s="40"/>
      <c r="P27" s="40"/>
      <c r="Q27" s="40"/>
      <c r="R27" s="40"/>
      <c r="Y27" s="7" t="s">
        <v>101</v>
      </c>
      <c r="Z27" s="73">
        <v>3.15</v>
      </c>
      <c r="AA27" s="73">
        <v>1.8</v>
      </c>
      <c r="AB27" s="73">
        <f t="shared" ref="AB27:AB29" si="10">Z27*AA27</f>
        <v>5.67</v>
      </c>
      <c r="AC27" s="7"/>
      <c r="AE27" s="7" t="s">
        <v>101</v>
      </c>
      <c r="AF27" s="73">
        <v>3.2</v>
      </c>
      <c r="AG27" s="73">
        <v>1.8</v>
      </c>
      <c r="AH27" s="73">
        <f t="shared" ref="AH27:AH29" si="11">AF27*AG27</f>
        <v>5.7600000000000007</v>
      </c>
      <c r="AI27" s="7"/>
    </row>
    <row r="28" spans="1:35" ht="16.5" x14ac:dyDescent="0.3">
      <c r="A28" s="37">
        <v>0</v>
      </c>
      <c r="B28" s="37">
        <v>0</v>
      </c>
      <c r="C28" s="37">
        <v>0</v>
      </c>
      <c r="D28" s="37">
        <v>0</v>
      </c>
      <c r="E28" s="47">
        <f t="shared" si="9"/>
        <v>0</v>
      </c>
      <c r="F28" s="47">
        <f t="shared" si="9"/>
        <v>0</v>
      </c>
      <c r="G28" s="47">
        <f t="shared" si="9"/>
        <v>0</v>
      </c>
      <c r="H28" s="47">
        <f t="shared" si="9"/>
        <v>0</v>
      </c>
      <c r="I28" s="47">
        <f t="shared" si="9"/>
        <v>0</v>
      </c>
      <c r="J28" s="39">
        <f t="shared" si="5"/>
        <v>0</v>
      </c>
      <c r="K28" s="40"/>
      <c r="L28" s="40"/>
      <c r="M28" s="40"/>
      <c r="N28" s="40"/>
      <c r="O28" s="40"/>
      <c r="P28" s="40"/>
      <c r="Q28" s="40"/>
      <c r="R28" s="40"/>
      <c r="Y28" s="7" t="s">
        <v>101</v>
      </c>
      <c r="Z28" s="73">
        <v>3.55</v>
      </c>
      <c r="AA28" s="73">
        <v>1.8</v>
      </c>
      <c r="AB28" s="73">
        <f t="shared" si="10"/>
        <v>6.39</v>
      </c>
      <c r="AC28" s="7"/>
      <c r="AE28" s="7"/>
      <c r="AF28" s="73"/>
      <c r="AG28" s="73"/>
      <c r="AH28" s="73">
        <f t="shared" si="11"/>
        <v>0</v>
      </c>
      <c r="AI28" s="7"/>
    </row>
    <row r="29" spans="1:35" ht="16.5" x14ac:dyDescent="0.3">
      <c r="A29" s="37">
        <v>0</v>
      </c>
      <c r="B29" s="37">
        <v>0</v>
      </c>
      <c r="C29" s="37">
        <v>0</v>
      </c>
      <c r="D29" s="37">
        <v>0</v>
      </c>
      <c r="E29" s="47">
        <f t="shared" si="9"/>
        <v>0</v>
      </c>
      <c r="F29" s="47">
        <f t="shared" si="1"/>
        <v>0</v>
      </c>
      <c r="G29" s="47">
        <f t="shared" si="2"/>
        <v>0</v>
      </c>
      <c r="H29" s="47">
        <f t="shared" si="3"/>
        <v>0</v>
      </c>
      <c r="I29" s="45">
        <f t="shared" ref="I29:I30" si="12">G29*H29</f>
        <v>0</v>
      </c>
      <c r="J29" s="39">
        <f t="shared" si="5"/>
        <v>0</v>
      </c>
      <c r="K29" s="40"/>
      <c r="L29" s="40"/>
      <c r="M29" s="40"/>
      <c r="N29" s="40"/>
      <c r="O29" s="40"/>
      <c r="P29" s="51"/>
      <c r="Q29" s="51"/>
      <c r="R29" s="40"/>
      <c r="Y29" s="7" t="s">
        <v>102</v>
      </c>
      <c r="Z29" s="73">
        <v>2.4</v>
      </c>
      <c r="AA29" s="73">
        <v>1.3</v>
      </c>
      <c r="AB29" s="73">
        <f t="shared" si="10"/>
        <v>3.12</v>
      </c>
      <c r="AC29" s="7"/>
      <c r="AE29" s="7" t="s">
        <v>102</v>
      </c>
      <c r="AF29" s="73">
        <v>2.4500000000000002</v>
      </c>
      <c r="AG29" s="73">
        <v>1.3</v>
      </c>
      <c r="AH29" s="73">
        <f t="shared" si="11"/>
        <v>3.1850000000000005</v>
      </c>
      <c r="AI29" s="7"/>
    </row>
    <row r="30" spans="1:35" ht="16.5" x14ac:dyDescent="0.3">
      <c r="A30" s="37">
        <v>0</v>
      </c>
      <c r="B30" s="37">
        <v>0</v>
      </c>
      <c r="C30" s="37">
        <v>0</v>
      </c>
      <c r="D30" s="37">
        <v>0</v>
      </c>
      <c r="E30" s="47">
        <f t="shared" si="9"/>
        <v>0</v>
      </c>
      <c r="F30" s="47">
        <f t="shared" si="1"/>
        <v>0</v>
      </c>
      <c r="G30" s="47">
        <f t="shared" si="2"/>
        <v>0</v>
      </c>
      <c r="H30" s="47">
        <f t="shared" si="3"/>
        <v>0</v>
      </c>
      <c r="I30" s="45">
        <f t="shared" si="12"/>
        <v>0</v>
      </c>
      <c r="J30" s="39">
        <f t="shared" si="5"/>
        <v>0</v>
      </c>
      <c r="K30" s="40"/>
      <c r="L30" s="40"/>
      <c r="M30" s="40"/>
      <c r="N30" s="40"/>
      <c r="O30" s="40"/>
      <c r="P30" s="52"/>
      <c r="Q30" s="52"/>
      <c r="R30" s="40"/>
      <c r="Y30" s="7"/>
      <c r="Z30" s="7"/>
      <c r="AA30" s="7"/>
      <c r="AB30" s="74">
        <f>SUM(AB26:AB29)</f>
        <v>21.39</v>
      </c>
      <c r="AC30" s="75">
        <f>AB30*10.764</f>
        <v>230.24196000000001</v>
      </c>
      <c r="AE30" s="7"/>
      <c r="AF30" s="7"/>
      <c r="AG30" s="7"/>
      <c r="AH30" s="74">
        <f>SUM(AH26:AH29)</f>
        <v>14.705000000000002</v>
      </c>
      <c r="AI30" s="75">
        <f>AH30*10.764</f>
        <v>158.28462000000002</v>
      </c>
    </row>
    <row r="31" spans="1:35" x14ac:dyDescent="0.25">
      <c r="Y31" s="7"/>
      <c r="Z31" s="7"/>
      <c r="AA31" s="7"/>
      <c r="AB31" s="7"/>
      <c r="AC31" s="7"/>
      <c r="AE31" s="7"/>
      <c r="AF31" s="7"/>
      <c r="AG31" s="7"/>
      <c r="AH31" s="7"/>
      <c r="AI31" s="7"/>
    </row>
    <row r="32" spans="1:35" x14ac:dyDescent="0.25">
      <c r="Y32" s="7"/>
      <c r="Z32" s="7"/>
      <c r="AA32" s="7"/>
      <c r="AB32" s="7"/>
      <c r="AC32" s="7"/>
      <c r="AE32" s="7"/>
      <c r="AF32" s="7"/>
      <c r="AG32" s="7"/>
      <c r="AH32" s="7"/>
      <c r="AI32" s="7"/>
    </row>
    <row r="33" spans="13:36" x14ac:dyDescent="0.25">
      <c r="M33" s="6"/>
      <c r="P33" s="53"/>
      <c r="Q33" s="53"/>
    </row>
    <row r="34" spans="13:36" x14ac:dyDescent="0.25">
      <c r="M34" s="6"/>
      <c r="Y34" s="77" t="s">
        <v>103</v>
      </c>
      <c r="Z34" s="77" t="s">
        <v>119</v>
      </c>
      <c r="AA34" s="77"/>
      <c r="AB34" s="77"/>
      <c r="AC34" s="77"/>
      <c r="AD34" s="77"/>
      <c r="AE34" s="77" t="s">
        <v>103</v>
      </c>
      <c r="AF34" s="77" t="s">
        <v>120</v>
      </c>
      <c r="AG34" s="76"/>
      <c r="AH34" s="76"/>
      <c r="AI34" s="76"/>
    </row>
    <row r="35" spans="13:36" x14ac:dyDescent="0.25">
      <c r="M35" s="6"/>
      <c r="Y35" s="77" t="s">
        <v>104</v>
      </c>
      <c r="Z35" s="77">
        <v>99.792000000000002</v>
      </c>
      <c r="AA35" s="77">
        <f>Z35*10.764</f>
        <v>1074.1610880000001</v>
      </c>
      <c r="AB35" s="76"/>
      <c r="AC35" s="76"/>
      <c r="AD35" s="76"/>
      <c r="AE35" s="77" t="s">
        <v>104</v>
      </c>
      <c r="AF35" s="77">
        <v>71.344999999999999</v>
      </c>
      <c r="AG35" s="77">
        <f>AF35*10.764</f>
        <v>767.95757999999989</v>
      </c>
      <c r="AH35" s="76"/>
      <c r="AI35" s="76"/>
    </row>
    <row r="36" spans="13:36" x14ac:dyDescent="0.25">
      <c r="Y36" s="77" t="s">
        <v>105</v>
      </c>
      <c r="Z36" s="77" t="s">
        <v>106</v>
      </c>
      <c r="AA36" s="77"/>
      <c r="AB36" s="76"/>
      <c r="AC36" s="76"/>
      <c r="AD36" s="76"/>
      <c r="AE36" s="77" t="s">
        <v>105</v>
      </c>
      <c r="AF36" s="77" t="s">
        <v>106</v>
      </c>
      <c r="AG36" s="77"/>
      <c r="AH36" s="76"/>
      <c r="AI36" s="76"/>
    </row>
    <row r="39" spans="13:36" x14ac:dyDescent="0.25">
      <c r="Y39" s="79" t="s">
        <v>107</v>
      </c>
      <c r="Z39" s="79"/>
      <c r="AA39" s="79"/>
      <c r="AB39" s="79"/>
      <c r="AC39" s="79"/>
      <c r="AD39" s="79"/>
      <c r="AE39" s="79" t="s">
        <v>107</v>
      </c>
      <c r="AF39" s="80"/>
      <c r="AG39" s="80"/>
      <c r="AH39" s="80"/>
      <c r="AI39" s="80"/>
    </row>
    <row r="40" spans="13:36" x14ac:dyDescent="0.25">
      <c r="Y40" s="79" t="s">
        <v>104</v>
      </c>
      <c r="Z40" s="79">
        <v>99.792000000000002</v>
      </c>
      <c r="AA40" s="79">
        <f>Z40*10.764</f>
        <v>1074.1610880000001</v>
      </c>
      <c r="AB40" s="82">
        <v>21500</v>
      </c>
      <c r="AC40" s="82">
        <f>AA40*AB40</f>
        <v>23094463.392000001</v>
      </c>
      <c r="AD40" s="80"/>
      <c r="AE40" s="79" t="s">
        <v>104</v>
      </c>
      <c r="AF40" s="79">
        <v>71.344999999999999</v>
      </c>
      <c r="AG40" s="79">
        <f>AF40*10.764</f>
        <v>767.95757999999989</v>
      </c>
      <c r="AH40" s="82">
        <v>21500</v>
      </c>
      <c r="AI40" s="82">
        <f>AG40*AH40</f>
        <v>16511087.969999997</v>
      </c>
    </row>
    <row r="41" spans="13:36" x14ac:dyDescent="0.25">
      <c r="Y41" s="79" t="s">
        <v>108</v>
      </c>
      <c r="Z41" s="79">
        <v>21.39</v>
      </c>
      <c r="AA41" s="79">
        <f>Z41*10.764</f>
        <v>230.24196000000001</v>
      </c>
      <c r="AB41" s="82">
        <v>21500</v>
      </c>
      <c r="AC41" s="82">
        <f>AA41*AB41</f>
        <v>4950202.1399999997</v>
      </c>
      <c r="AD41" s="80"/>
      <c r="AE41" s="79" t="s">
        <v>108</v>
      </c>
      <c r="AF41" s="79">
        <v>14.435</v>
      </c>
      <c r="AG41" s="79">
        <f>AF41*10.764</f>
        <v>155.37834000000001</v>
      </c>
      <c r="AH41" s="82">
        <v>21500</v>
      </c>
      <c r="AI41" s="82">
        <f>AG41*AH41</f>
        <v>3340634.31</v>
      </c>
    </row>
    <row r="42" spans="13:36" x14ac:dyDescent="0.25">
      <c r="Y42" s="79" t="s">
        <v>109</v>
      </c>
      <c r="Z42" s="79">
        <f>Z40+Z41</f>
        <v>121.182</v>
      </c>
      <c r="AA42" s="79">
        <f>AA40+AA41</f>
        <v>1304.4030480000001</v>
      </c>
      <c r="AB42" s="82"/>
      <c r="AC42" s="81">
        <f>SUM(AC40:AC41)</f>
        <v>28044665.532000002</v>
      </c>
      <c r="AD42" s="80"/>
      <c r="AE42" s="79" t="s">
        <v>109</v>
      </c>
      <c r="AF42" s="79">
        <f>AF40+AF41</f>
        <v>85.78</v>
      </c>
      <c r="AG42" s="79">
        <f>AG40+AG41</f>
        <v>923.33591999999987</v>
      </c>
      <c r="AH42" s="82"/>
      <c r="AI42" s="81">
        <f>SUM(AI40:AI41)</f>
        <v>19851722.279999997</v>
      </c>
      <c r="AJ42" s="88">
        <f>AI42+AC42</f>
        <v>47896387.811999999</v>
      </c>
    </row>
    <row r="44" spans="13:36" x14ac:dyDescent="0.25">
      <c r="Y44" s="79" t="s">
        <v>110</v>
      </c>
      <c r="Z44" s="79"/>
      <c r="AA44" s="79"/>
      <c r="AB44" s="80"/>
      <c r="AC44" s="80"/>
      <c r="AD44" s="80"/>
      <c r="AE44" s="79" t="s">
        <v>110</v>
      </c>
      <c r="AF44" s="79"/>
      <c r="AG44" s="79"/>
      <c r="AH44" s="80"/>
      <c r="AI44" s="80"/>
    </row>
    <row r="45" spans="13:36" x14ac:dyDescent="0.25">
      <c r="Y45" s="79" t="s">
        <v>111</v>
      </c>
      <c r="Z45" s="81">
        <v>22300000</v>
      </c>
      <c r="AA45" s="79"/>
      <c r="AB45" s="80"/>
      <c r="AC45" s="80"/>
      <c r="AD45" s="80"/>
      <c r="AE45" s="79" t="s">
        <v>111</v>
      </c>
      <c r="AF45" s="81">
        <v>15700000</v>
      </c>
      <c r="AG45" s="79"/>
      <c r="AH45" s="80"/>
      <c r="AI45" s="80"/>
    </row>
    <row r="46" spans="13:36" x14ac:dyDescent="0.25">
      <c r="Y46" s="79" t="s">
        <v>112</v>
      </c>
      <c r="Z46" s="81">
        <v>1400000</v>
      </c>
      <c r="AA46" s="79"/>
      <c r="AB46" s="80"/>
      <c r="AC46" s="80"/>
      <c r="AD46" s="80"/>
      <c r="AE46" s="79" t="s">
        <v>112</v>
      </c>
      <c r="AF46" s="81">
        <v>700000</v>
      </c>
      <c r="AG46" s="79"/>
      <c r="AH46" s="80"/>
      <c r="AI46" s="80"/>
    </row>
    <row r="47" spans="13:36" x14ac:dyDescent="0.25">
      <c r="Y47" s="79" t="s">
        <v>113</v>
      </c>
      <c r="Z47" s="81">
        <v>700000</v>
      </c>
      <c r="AA47" s="79"/>
      <c r="AB47" s="80"/>
      <c r="AC47" s="80"/>
      <c r="AD47" s="80"/>
      <c r="AE47" s="79" t="s">
        <v>113</v>
      </c>
      <c r="AF47" s="81">
        <v>500000</v>
      </c>
      <c r="AG47" s="79"/>
      <c r="AH47" s="80"/>
      <c r="AI47" s="80"/>
    </row>
    <row r="48" spans="13:36" x14ac:dyDescent="0.25">
      <c r="Y48" s="79" t="s">
        <v>114</v>
      </c>
      <c r="Z48" s="81">
        <v>200000</v>
      </c>
      <c r="AA48" s="79"/>
      <c r="AB48" s="80"/>
      <c r="AC48" s="80"/>
      <c r="AD48" s="80"/>
      <c r="AE48" s="79" t="s">
        <v>114</v>
      </c>
      <c r="AF48" s="81">
        <v>200000</v>
      </c>
      <c r="AG48" s="79"/>
      <c r="AH48" s="80"/>
      <c r="AI48" s="80"/>
    </row>
    <row r="49" spans="25:36" x14ac:dyDescent="0.25">
      <c r="Y49" s="79" t="s">
        <v>115</v>
      </c>
      <c r="Z49" s="81">
        <v>1500000</v>
      </c>
      <c r="AA49" s="79"/>
      <c r="AB49" s="80"/>
      <c r="AC49" s="80"/>
      <c r="AD49" s="80"/>
      <c r="AE49" s="79" t="s">
        <v>115</v>
      </c>
      <c r="AF49" s="81">
        <v>915000</v>
      </c>
      <c r="AG49" s="79"/>
      <c r="AH49" s="80"/>
      <c r="AI49" s="80"/>
    </row>
    <row r="50" spans="25:36" x14ac:dyDescent="0.25">
      <c r="Y50" s="79" t="s">
        <v>116</v>
      </c>
      <c r="Z50" s="81">
        <v>1000000</v>
      </c>
      <c r="AA50" s="79"/>
      <c r="AB50" s="80"/>
      <c r="AC50" s="80"/>
      <c r="AD50" s="80"/>
      <c r="AE50" s="79" t="s">
        <v>116</v>
      </c>
      <c r="AF50" s="81">
        <v>1000000</v>
      </c>
      <c r="AG50" s="79"/>
      <c r="AH50" s="80"/>
      <c r="AI50" s="80"/>
    </row>
    <row r="51" spans="25:36" x14ac:dyDescent="0.25">
      <c r="Y51" s="79" t="s">
        <v>117</v>
      </c>
      <c r="Z51" s="81">
        <f>Z45*5%</f>
        <v>1115000</v>
      </c>
      <c r="AA51" s="79"/>
      <c r="AB51" s="80"/>
      <c r="AC51" s="80"/>
      <c r="AD51" s="80"/>
      <c r="AE51" s="79" t="s">
        <v>117</v>
      </c>
      <c r="AF51" s="81">
        <f>AF45*5%</f>
        <v>785000</v>
      </c>
      <c r="AG51" s="79"/>
      <c r="AH51" s="80"/>
      <c r="AI51" s="80"/>
    </row>
    <row r="52" spans="25:36" x14ac:dyDescent="0.25">
      <c r="Y52" s="79" t="s">
        <v>118</v>
      </c>
      <c r="Z52" s="81">
        <f>SUM(Z45:Z51)</f>
        <v>28215000</v>
      </c>
      <c r="AA52" s="79"/>
      <c r="AB52" s="80"/>
      <c r="AC52" s="80"/>
      <c r="AD52" s="80"/>
      <c r="AE52" s="79" t="s">
        <v>118</v>
      </c>
      <c r="AF52" s="81">
        <f>SUM(AF45:AF51)</f>
        <v>19800000</v>
      </c>
      <c r="AG52" s="79"/>
      <c r="AH52" s="80"/>
      <c r="AI52" s="80"/>
    </row>
    <row r="54" spans="25:36" x14ac:dyDescent="0.25">
      <c r="Z54" s="64">
        <f>Z45+AF45</f>
        <v>38000000</v>
      </c>
    </row>
    <row r="55" spans="25:36" x14ac:dyDescent="0.25">
      <c r="Z55" s="64">
        <f>Z54*0.9</f>
        <v>34200000</v>
      </c>
    </row>
    <row r="57" spans="25:36" x14ac:dyDescent="0.25">
      <c r="Y57" s="79" t="s">
        <v>104</v>
      </c>
      <c r="Z57" s="79">
        <v>99.792000000000002</v>
      </c>
      <c r="AA57" s="79">
        <f>Z57*10.764</f>
        <v>1074.1610880000001</v>
      </c>
      <c r="AB57" s="82">
        <v>26000</v>
      </c>
      <c r="AC57" s="82">
        <f>AA57*AB57</f>
        <v>27928188.288000003</v>
      </c>
      <c r="AD57" s="80"/>
      <c r="AE57" s="79" t="s">
        <v>104</v>
      </c>
      <c r="AF57" s="79">
        <v>71.344999999999999</v>
      </c>
      <c r="AG57" s="79">
        <f>AF57*10.764</f>
        <v>767.95757999999989</v>
      </c>
      <c r="AH57" s="82">
        <v>26000</v>
      </c>
      <c r="AI57" s="82">
        <f>AG57*AH57</f>
        <v>19966897.079999998</v>
      </c>
      <c r="AJ57" s="88">
        <f>AI57+AC57</f>
        <v>47895085.368000001</v>
      </c>
    </row>
    <row r="58" spans="25:36" x14ac:dyDescent="0.25">
      <c r="AJ58" s="64">
        <f>AJ57*0.75</f>
        <v>35921314.026000001</v>
      </c>
    </row>
    <row r="59" spans="25:36" x14ac:dyDescent="0.25">
      <c r="AJ59">
        <v>4.78</v>
      </c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I84"/>
  <sheetViews>
    <sheetView workbookViewId="0">
      <selection activeCell="I24" sqref="I24"/>
    </sheetView>
  </sheetViews>
  <sheetFormatPr defaultRowHeight="15" x14ac:dyDescent="0.25"/>
  <cols>
    <col min="1" max="1" width="21.7109375" bestFit="1" customWidth="1"/>
    <col min="2" max="2" width="13.42578125" customWidth="1"/>
    <col min="3" max="3" width="17.140625" style="16" customWidth="1"/>
    <col min="4" max="4" width="15.28515625" style="16" customWidth="1"/>
    <col min="5" max="5" width="14.28515625" customWidth="1"/>
    <col min="6" max="6" width="17.140625" style="16" customWidth="1"/>
    <col min="7" max="7" width="15.28515625" style="16" bestFit="1" customWidth="1"/>
    <col min="8" max="9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9"/>
      <c r="C3" s="20">
        <v>20600</v>
      </c>
      <c r="D3" s="23" t="s">
        <v>74</v>
      </c>
      <c r="E3" s="6" t="s">
        <v>82</v>
      </c>
      <c r="F3" s="20">
        <v>20600</v>
      </c>
      <c r="G3" s="23" t="s">
        <v>74</v>
      </c>
      <c r="H3" s="6" t="s">
        <v>82</v>
      </c>
    </row>
    <row r="4" spans="1:8" ht="30" x14ac:dyDescent="0.25">
      <c r="A4" s="22" t="s">
        <v>14</v>
      </c>
      <c r="B4" s="19"/>
      <c r="C4" s="20">
        <v>3000</v>
      </c>
      <c r="D4" s="23"/>
      <c r="F4" s="20">
        <v>3000</v>
      </c>
      <c r="G4" s="23"/>
    </row>
    <row r="5" spans="1:8" x14ac:dyDescent="0.25">
      <c r="A5" s="15" t="s">
        <v>15</v>
      </c>
      <c r="B5" s="19"/>
      <c r="C5" s="20">
        <f>C3-C4</f>
        <v>17600</v>
      </c>
      <c r="D5" s="23"/>
      <c r="F5" s="20">
        <f>F3-F4</f>
        <v>17600</v>
      </c>
      <c r="G5" s="23"/>
    </row>
    <row r="6" spans="1:8" x14ac:dyDescent="0.25">
      <c r="A6" s="15" t="s">
        <v>16</v>
      </c>
      <c r="B6" s="19"/>
      <c r="C6" s="20">
        <f>C4</f>
        <v>3000</v>
      </c>
      <c r="D6" s="23"/>
      <c r="F6" s="20">
        <f>F4</f>
        <v>3000</v>
      </c>
      <c r="G6" s="23"/>
    </row>
    <row r="7" spans="1:8" x14ac:dyDescent="0.25">
      <c r="A7" s="15" t="s">
        <v>17</v>
      </c>
      <c r="B7" s="24"/>
      <c r="C7" s="25">
        <f>D7-D8</f>
        <v>0</v>
      </c>
      <c r="D7" s="25">
        <v>2024</v>
      </c>
      <c r="F7" s="25">
        <f>G7-G8</f>
        <v>0</v>
      </c>
      <c r="G7" s="25">
        <v>2024</v>
      </c>
    </row>
    <row r="8" spans="1:8" x14ac:dyDescent="0.25">
      <c r="A8" s="15" t="s">
        <v>18</v>
      </c>
      <c r="B8" s="24"/>
      <c r="C8" s="25">
        <f>C9-C7</f>
        <v>60</v>
      </c>
      <c r="D8" s="25">
        <v>2024</v>
      </c>
      <c r="F8" s="25">
        <f>F9-F7</f>
        <v>60</v>
      </c>
      <c r="G8" s="25">
        <v>2024</v>
      </c>
    </row>
    <row r="9" spans="1:8" x14ac:dyDescent="0.25">
      <c r="A9" s="15" t="s">
        <v>19</v>
      </c>
      <c r="B9" s="24"/>
      <c r="C9" s="25">
        <v>60</v>
      </c>
      <c r="D9" s="25"/>
      <c r="F9" s="25">
        <v>60</v>
      </c>
      <c r="G9" s="25"/>
    </row>
    <row r="10" spans="1:8" ht="30" x14ac:dyDescent="0.25">
      <c r="A10" s="22" t="s">
        <v>20</v>
      </c>
      <c r="B10" s="24"/>
      <c r="C10" s="25">
        <f>90*C7/C9</f>
        <v>0</v>
      </c>
      <c r="D10" s="25"/>
      <c r="F10" s="25">
        <f>90*F7/F9</f>
        <v>0</v>
      </c>
      <c r="G10" s="25"/>
    </row>
    <row r="11" spans="1:8" x14ac:dyDescent="0.25">
      <c r="A11" s="15"/>
      <c r="B11" s="26"/>
      <c r="C11" s="27">
        <f>C10%</f>
        <v>0</v>
      </c>
      <c r="D11" s="27"/>
      <c r="F11" s="27">
        <f>F10%</f>
        <v>0</v>
      </c>
      <c r="G11" s="27"/>
    </row>
    <row r="12" spans="1:8" x14ac:dyDescent="0.25">
      <c r="A12" s="15" t="s">
        <v>21</v>
      </c>
      <c r="B12" s="19"/>
      <c r="C12" s="20">
        <f>C6*C11</f>
        <v>0</v>
      </c>
      <c r="D12" s="18"/>
      <c r="F12" s="20">
        <f>F6*F11</f>
        <v>0</v>
      </c>
      <c r="G12" s="18"/>
    </row>
    <row r="13" spans="1:8" x14ac:dyDescent="0.25">
      <c r="A13" s="15" t="s">
        <v>22</v>
      </c>
      <c r="B13" s="19"/>
      <c r="C13" s="20">
        <f>C6-C12</f>
        <v>3000</v>
      </c>
      <c r="D13" s="18"/>
      <c r="F13" s="20">
        <f>F6-F12</f>
        <v>3000</v>
      </c>
      <c r="G13" s="18"/>
    </row>
    <row r="14" spans="1:8" x14ac:dyDescent="0.25">
      <c r="A14" s="15" t="s">
        <v>15</v>
      </c>
      <c r="B14" s="19"/>
      <c r="C14" s="20">
        <f>C5</f>
        <v>17600</v>
      </c>
      <c r="D14" s="18"/>
      <c r="F14" s="20">
        <f>F5</f>
        <v>17600</v>
      </c>
      <c r="G14" s="18"/>
    </row>
    <row r="15" spans="1:8" x14ac:dyDescent="0.25">
      <c r="B15" s="19"/>
      <c r="C15" s="20"/>
      <c r="D15" s="18"/>
      <c r="F15" s="20"/>
      <c r="G15" s="18"/>
    </row>
    <row r="16" spans="1:8" x14ac:dyDescent="0.25">
      <c r="A16" s="70" t="s">
        <v>23</v>
      </c>
      <c r="B16" s="85"/>
      <c r="C16" s="21">
        <f>C14+C13</f>
        <v>20600</v>
      </c>
      <c r="D16" s="86"/>
      <c r="E16" s="75"/>
      <c r="F16" s="21">
        <f>F14+F13</f>
        <v>20600</v>
      </c>
      <c r="G16" s="86"/>
    </row>
    <row r="17" spans="1:9" x14ac:dyDescent="0.25">
      <c r="A17" s="75" t="s">
        <v>121</v>
      </c>
      <c r="B17" s="87"/>
      <c r="C17" s="28">
        <v>1401</v>
      </c>
      <c r="D17" s="86"/>
      <c r="E17" s="75"/>
      <c r="F17" s="28">
        <v>1402</v>
      </c>
      <c r="G17" s="86"/>
    </row>
    <row r="18" spans="1:9" x14ac:dyDescent="0.25">
      <c r="A18" s="70" t="str">
        <f>E3</f>
        <v>ACA</v>
      </c>
      <c r="B18" s="75"/>
      <c r="C18" s="28">
        <v>1304</v>
      </c>
      <c r="D18" s="86" t="s">
        <v>105</v>
      </c>
      <c r="E18" s="75"/>
      <c r="F18" s="28">
        <v>923</v>
      </c>
      <c r="G18" s="86" t="s">
        <v>105</v>
      </c>
    </row>
    <row r="19" spans="1:9" x14ac:dyDescent="0.25">
      <c r="A19" s="70" t="s">
        <v>73</v>
      </c>
      <c r="B19" s="75"/>
      <c r="C19" s="83">
        <f>C18*C16</f>
        <v>26862400</v>
      </c>
      <c r="D19" s="84">
        <v>1000000</v>
      </c>
      <c r="E19" s="94">
        <f>C19+D19</f>
        <v>27862400</v>
      </c>
      <c r="F19" s="83">
        <f>F18*F16</f>
        <v>19013800</v>
      </c>
      <c r="G19" s="84">
        <v>1000000</v>
      </c>
      <c r="H19" s="84">
        <f>F19+G19</f>
        <v>20013800</v>
      </c>
      <c r="I19" s="64">
        <f>H19+E19</f>
        <v>47876200</v>
      </c>
    </row>
    <row r="20" spans="1:9" x14ac:dyDescent="0.25">
      <c r="A20" s="15" t="s">
        <v>24</v>
      </c>
      <c r="C20" s="29">
        <f>C19*90%</f>
        <v>24176160</v>
      </c>
      <c r="D20" s="18"/>
      <c r="F20" s="29">
        <f>F19*90%</f>
        <v>17112420</v>
      </c>
      <c r="G20" s="89"/>
      <c r="H20" s="89"/>
      <c r="I20" s="64"/>
    </row>
    <row r="21" spans="1:9" x14ac:dyDescent="0.25">
      <c r="A21" s="15" t="s">
        <v>25</v>
      </c>
      <c r="C21" s="29">
        <f>C19*80%</f>
        <v>21489920</v>
      </c>
      <c r="D21" s="18"/>
      <c r="F21" s="29">
        <f>F19*80%</f>
        <v>15211040</v>
      </c>
      <c r="G21" s="18"/>
    </row>
    <row r="22" spans="1:9" x14ac:dyDescent="0.25">
      <c r="A22" s="15"/>
      <c r="D22" s="30"/>
      <c r="G22" s="30"/>
    </row>
    <row r="23" spans="1:9" x14ac:dyDescent="0.25">
      <c r="A23" s="31" t="s">
        <v>26</v>
      </c>
      <c r="B23" s="32"/>
      <c r="C23" s="33">
        <f>C4*C18</f>
        <v>3912000</v>
      </c>
      <c r="D23"/>
      <c r="F23" s="33">
        <f>F4*F18</f>
        <v>2769000</v>
      </c>
      <c r="G23"/>
    </row>
    <row r="24" spans="1:9" x14ac:dyDescent="0.25">
      <c r="A24" s="15" t="s">
        <v>27</v>
      </c>
      <c r="D24"/>
      <c r="G24"/>
    </row>
    <row r="25" spans="1:9" x14ac:dyDescent="0.25">
      <c r="A25" s="34" t="s">
        <v>28</v>
      </c>
      <c r="B25" s="16"/>
      <c r="C25" s="29">
        <f>C19*0.025/12</f>
        <v>55963.333333333336</v>
      </c>
      <c r="D25"/>
      <c r="F25" s="29">
        <f>F19*0.025/12</f>
        <v>39612.083333333336</v>
      </c>
      <c r="G25"/>
    </row>
    <row r="26" spans="1:9" x14ac:dyDescent="0.25">
      <c r="C26" s="29"/>
      <c r="D26"/>
      <c r="F26" s="29"/>
      <c r="G26"/>
    </row>
    <row r="27" spans="1:9" x14ac:dyDescent="0.25">
      <c r="C27" s="29"/>
      <c r="D27"/>
      <c r="F27" s="29"/>
      <c r="G27"/>
    </row>
    <row r="28" spans="1:9" x14ac:dyDescent="0.25">
      <c r="C28"/>
      <c r="D28"/>
      <c r="F28"/>
      <c r="G28"/>
    </row>
    <row r="29" spans="1:9" x14ac:dyDescent="0.25">
      <c r="C29"/>
      <c r="D29"/>
      <c r="F29"/>
      <c r="G29"/>
    </row>
    <row r="30" spans="1:9" x14ac:dyDescent="0.25">
      <c r="C30"/>
      <c r="D30"/>
      <c r="F30"/>
      <c r="G30"/>
    </row>
    <row r="31" spans="1:9" x14ac:dyDescent="0.25">
      <c r="C31"/>
      <c r="D31"/>
      <c r="F31"/>
      <c r="G31"/>
    </row>
    <row r="32" spans="1:9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5"/>
    </row>
    <row r="59" spans="1:1" ht="15.75" x14ac:dyDescent="0.25">
      <c r="A59" s="36"/>
    </row>
    <row r="60" spans="1:1" ht="15.75" x14ac:dyDescent="0.25">
      <c r="A60" s="36"/>
    </row>
    <row r="61" spans="1:1" ht="15.75" x14ac:dyDescent="0.25">
      <c r="A61" s="36"/>
    </row>
    <row r="62" spans="1:1" ht="15.75" x14ac:dyDescent="0.25">
      <c r="A62" s="36"/>
    </row>
    <row r="63" spans="1:1" ht="15.75" x14ac:dyDescent="0.25">
      <c r="A63" s="36"/>
    </row>
    <row r="64" spans="1:1" ht="15.75" x14ac:dyDescent="0.25">
      <c r="A64" s="36"/>
    </row>
    <row r="65" spans="1:1" ht="15.75" x14ac:dyDescent="0.25">
      <c r="A65" s="36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P12" sqref="P1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951.12856799999986</v>
      </c>
      <c r="C2" s="4">
        <f t="shared" ref="C2:C16" si="1">B2*1.2</f>
        <v>1141.3542815999997</v>
      </c>
      <c r="D2" s="4">
        <f t="shared" ref="D2:D16" si="2">C2*1.2</f>
        <v>1369.6251379199996</v>
      </c>
      <c r="E2" s="5">
        <f t="shared" ref="E2:E16" si="3">R2</f>
        <v>13700000</v>
      </c>
      <c r="F2" s="91">
        <f t="shared" ref="F2:F15" si="4">ROUND((E2/B2),0)</f>
        <v>14404</v>
      </c>
      <c r="G2" s="91">
        <f t="shared" ref="G2:G15" si="5">ROUND((E2/C2),0)</f>
        <v>12003</v>
      </c>
      <c r="H2" s="91">
        <f t="shared" ref="H2:H15" si="6">ROUND((E2/D2),0)</f>
        <v>10003</v>
      </c>
      <c r="I2" s="91">
        <f t="shared" ref="I2:I15" si="7">T2</f>
        <v>0</v>
      </c>
      <c r="J2" s="91">
        <f t="shared" ref="J2:J15" si="8">U2</f>
        <v>0</v>
      </c>
      <c r="K2" s="92"/>
      <c r="L2" s="92"/>
      <c r="M2" s="92"/>
      <c r="N2" s="92"/>
      <c r="O2" s="92">
        <v>0</v>
      </c>
      <c r="P2" s="92">
        <f t="shared" ref="P2:P10" si="9">O2/1.2</f>
        <v>0</v>
      </c>
      <c r="Q2" s="92">
        <f>88.362*10.764</f>
        <v>951.12856799999986</v>
      </c>
      <c r="R2" s="93">
        <v>13700000</v>
      </c>
      <c r="S2" s="93" t="s">
        <v>83</v>
      </c>
    </row>
    <row r="3" spans="1:19" x14ac:dyDescent="0.25">
      <c r="A3" s="4">
        <v>2</v>
      </c>
      <c r="B3" s="4">
        <f t="shared" si="0"/>
        <v>1074.1610880000001</v>
      </c>
      <c r="C3" s="4">
        <f t="shared" si="1"/>
        <v>1288.9933056</v>
      </c>
      <c r="D3" s="4">
        <f t="shared" si="2"/>
        <v>1546.7919667199999</v>
      </c>
      <c r="E3" s="5">
        <f t="shared" si="3"/>
        <v>18500000</v>
      </c>
      <c r="F3" s="91">
        <f t="shared" si="4"/>
        <v>17223</v>
      </c>
      <c r="G3" s="91">
        <f t="shared" si="5"/>
        <v>14352</v>
      </c>
      <c r="H3" s="91">
        <f t="shared" si="6"/>
        <v>11960</v>
      </c>
      <c r="I3" s="91">
        <f t="shared" si="7"/>
        <v>0</v>
      </c>
      <c r="J3" s="91">
        <f t="shared" si="8"/>
        <v>0</v>
      </c>
      <c r="K3" s="92"/>
      <c r="L3" s="92"/>
      <c r="M3" s="92"/>
      <c r="N3" s="92"/>
      <c r="O3" s="92">
        <v>0</v>
      </c>
      <c r="P3" s="92">
        <f t="shared" si="9"/>
        <v>0</v>
      </c>
      <c r="Q3" s="92">
        <f>99.792*10.764</f>
        <v>1074.1610880000001</v>
      </c>
      <c r="R3" s="93">
        <v>18500000</v>
      </c>
      <c r="S3" s="93" t="s">
        <v>85</v>
      </c>
    </row>
    <row r="4" spans="1:19" x14ac:dyDescent="0.25">
      <c r="A4" s="4">
        <v>3</v>
      </c>
      <c r="B4" s="4">
        <f t="shared" si="0"/>
        <v>1074.1610880000001</v>
      </c>
      <c r="C4" s="4">
        <f t="shared" si="1"/>
        <v>1288.9933056</v>
      </c>
      <c r="D4" s="4">
        <f t="shared" si="2"/>
        <v>1546.7919667199999</v>
      </c>
      <c r="E4" s="5">
        <f t="shared" si="3"/>
        <v>18350000</v>
      </c>
      <c r="F4" s="91">
        <f t="shared" si="4"/>
        <v>17083</v>
      </c>
      <c r="G4" s="91">
        <f t="shared" si="5"/>
        <v>14236</v>
      </c>
      <c r="H4" s="91">
        <f t="shared" si="6"/>
        <v>11863</v>
      </c>
      <c r="I4" s="91">
        <f t="shared" si="7"/>
        <v>0</v>
      </c>
      <c r="J4" s="91">
        <f t="shared" si="8"/>
        <v>0</v>
      </c>
      <c r="K4" s="92"/>
      <c r="L4" s="92"/>
      <c r="M4" s="92"/>
      <c r="N4" s="92"/>
      <c r="O4" s="92">
        <v>0</v>
      </c>
      <c r="P4" s="92">
        <f t="shared" si="9"/>
        <v>0</v>
      </c>
      <c r="Q4" s="92">
        <f>99.792*10.764</f>
        <v>1074.1610880000001</v>
      </c>
      <c r="R4" s="93">
        <v>18350000</v>
      </c>
      <c r="S4" s="93" t="s">
        <v>86</v>
      </c>
    </row>
    <row r="5" spans="1:19" x14ac:dyDescent="0.25">
      <c r="A5" s="4">
        <v>4</v>
      </c>
      <c r="B5" s="4">
        <f t="shared" si="0"/>
        <v>499</v>
      </c>
      <c r="C5" s="4">
        <f t="shared" si="1"/>
        <v>598.79999999999995</v>
      </c>
      <c r="D5" s="4">
        <f t="shared" si="2"/>
        <v>718.56</v>
      </c>
      <c r="E5" s="5">
        <f t="shared" si="3"/>
        <v>14000000</v>
      </c>
      <c r="F5" s="91">
        <f t="shared" si="4"/>
        <v>28056</v>
      </c>
      <c r="G5" s="91">
        <f t="shared" si="5"/>
        <v>23380</v>
      </c>
      <c r="H5" s="91">
        <f t="shared" si="6"/>
        <v>19483</v>
      </c>
      <c r="I5" s="91">
        <f t="shared" si="7"/>
        <v>0</v>
      </c>
      <c r="J5" s="91">
        <f t="shared" si="8"/>
        <v>0</v>
      </c>
      <c r="K5" s="92"/>
      <c r="L5" s="92"/>
      <c r="M5" s="92"/>
      <c r="N5" s="92"/>
      <c r="O5" s="92">
        <v>0</v>
      </c>
      <c r="P5" s="92">
        <f t="shared" si="9"/>
        <v>0</v>
      </c>
      <c r="Q5" s="92">
        <v>499</v>
      </c>
      <c r="R5" s="93">
        <v>14000000</v>
      </c>
      <c r="S5" s="93" t="s">
        <v>88</v>
      </c>
    </row>
    <row r="6" spans="1:19" x14ac:dyDescent="0.25">
      <c r="A6" s="4">
        <v>5</v>
      </c>
      <c r="B6" s="4">
        <f t="shared" si="0"/>
        <v>446.1678</v>
      </c>
      <c r="C6" s="4">
        <f t="shared" si="1"/>
        <v>535.40135999999995</v>
      </c>
      <c r="D6" s="4">
        <f t="shared" si="2"/>
        <v>642.48163199999988</v>
      </c>
      <c r="E6" s="5">
        <f t="shared" si="3"/>
        <v>9000000</v>
      </c>
      <c r="F6" s="71">
        <f t="shared" si="4"/>
        <v>20172</v>
      </c>
      <c r="G6" s="71">
        <f t="shared" si="5"/>
        <v>16810</v>
      </c>
      <c r="H6" s="71">
        <f t="shared" si="6"/>
        <v>14008</v>
      </c>
      <c r="I6" s="71">
        <f t="shared" si="7"/>
        <v>0</v>
      </c>
      <c r="J6" s="71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f>41.45*10.764</f>
        <v>446.1678</v>
      </c>
      <c r="R6" s="72">
        <v>9000000</v>
      </c>
      <c r="S6" s="72" t="s">
        <v>89</v>
      </c>
    </row>
    <row r="7" spans="1:19" x14ac:dyDescent="0.25">
      <c r="A7" s="4">
        <v>6</v>
      </c>
      <c r="B7" s="4">
        <f t="shared" si="0"/>
        <v>454</v>
      </c>
      <c r="C7" s="4">
        <f t="shared" si="1"/>
        <v>544.79999999999995</v>
      </c>
      <c r="D7" s="4">
        <f t="shared" si="2"/>
        <v>653.75999999999988</v>
      </c>
      <c r="E7" s="5">
        <f t="shared" si="3"/>
        <v>13500000</v>
      </c>
      <c r="F7" s="91">
        <f t="shared" si="4"/>
        <v>29736</v>
      </c>
      <c r="G7" s="91">
        <f t="shared" si="5"/>
        <v>24780</v>
      </c>
      <c r="H7" s="91">
        <f t="shared" si="6"/>
        <v>20650</v>
      </c>
      <c r="I7" s="91">
        <f t="shared" si="7"/>
        <v>0</v>
      </c>
      <c r="J7" s="91">
        <f t="shared" si="8"/>
        <v>0</v>
      </c>
      <c r="K7" s="92"/>
      <c r="L7" s="92"/>
      <c r="M7" s="92"/>
      <c r="N7" s="92"/>
      <c r="O7" s="92">
        <v>0</v>
      </c>
      <c r="P7" s="92">
        <f t="shared" si="9"/>
        <v>0</v>
      </c>
      <c r="Q7" s="92">
        <v>454</v>
      </c>
      <c r="R7" s="93">
        <v>13500000</v>
      </c>
      <c r="S7" s="93" t="s">
        <v>90</v>
      </c>
    </row>
    <row r="8" spans="1:19" x14ac:dyDescent="0.25">
      <c r="A8" s="4">
        <v>7</v>
      </c>
      <c r="B8" s="4">
        <f t="shared" si="0"/>
        <v>750</v>
      </c>
      <c r="C8" s="4">
        <f t="shared" si="1"/>
        <v>900</v>
      </c>
      <c r="D8" s="4">
        <f t="shared" si="2"/>
        <v>1080</v>
      </c>
      <c r="E8" s="5">
        <f t="shared" si="3"/>
        <v>17500000</v>
      </c>
      <c r="F8" s="71">
        <f t="shared" si="4"/>
        <v>23333</v>
      </c>
      <c r="G8" s="71">
        <f t="shared" si="5"/>
        <v>19444</v>
      </c>
      <c r="H8" s="71">
        <f t="shared" si="6"/>
        <v>16204</v>
      </c>
      <c r="I8" s="71">
        <f t="shared" si="7"/>
        <v>0</v>
      </c>
      <c r="J8" s="71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750</v>
      </c>
      <c r="R8" s="72">
        <v>17500000</v>
      </c>
      <c r="S8" s="2"/>
    </row>
    <row r="9" spans="1:19" x14ac:dyDescent="0.25">
      <c r="A9" s="4">
        <v>8</v>
      </c>
      <c r="B9" s="4">
        <f t="shared" si="0"/>
        <v>760</v>
      </c>
      <c r="C9" s="4">
        <f t="shared" si="1"/>
        <v>912</v>
      </c>
      <c r="D9" s="4">
        <f t="shared" si="2"/>
        <v>1094.3999999999999</v>
      </c>
      <c r="E9" s="5">
        <f t="shared" si="3"/>
        <v>18500000</v>
      </c>
      <c r="F9" s="71">
        <f t="shared" si="4"/>
        <v>24342</v>
      </c>
      <c r="G9" s="71">
        <f t="shared" si="5"/>
        <v>20285</v>
      </c>
      <c r="H9" s="71">
        <f t="shared" si="6"/>
        <v>16904</v>
      </c>
      <c r="I9" s="71">
        <f t="shared" si="7"/>
        <v>0</v>
      </c>
      <c r="J9" s="71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760</v>
      </c>
      <c r="R9" s="72">
        <v>18500000</v>
      </c>
      <c r="S9" s="2"/>
    </row>
    <row r="10" spans="1:19" x14ac:dyDescent="0.25">
      <c r="A10" s="4">
        <v>9</v>
      </c>
      <c r="B10" s="4">
        <f t="shared" si="0"/>
        <v>1200</v>
      </c>
      <c r="C10" s="4">
        <f t="shared" si="1"/>
        <v>1440</v>
      </c>
      <c r="D10" s="4">
        <f t="shared" si="2"/>
        <v>1728</v>
      </c>
      <c r="E10" s="5">
        <f t="shared" si="3"/>
        <v>25000000</v>
      </c>
      <c r="F10" s="71">
        <f t="shared" si="4"/>
        <v>20833</v>
      </c>
      <c r="G10" s="71">
        <f t="shared" si="5"/>
        <v>17361</v>
      </c>
      <c r="H10" s="71">
        <f t="shared" si="6"/>
        <v>14468</v>
      </c>
      <c r="I10" s="71">
        <f t="shared" si="7"/>
        <v>0</v>
      </c>
      <c r="J10" s="71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1200</v>
      </c>
      <c r="R10" s="72">
        <v>25000000</v>
      </c>
      <c r="S10" s="2"/>
    </row>
    <row r="11" spans="1:19" x14ac:dyDescent="0.25">
      <c r="A11" s="4">
        <v>10</v>
      </c>
      <c r="B11" s="4">
        <f t="shared" si="0"/>
        <v>596.75615999999991</v>
      </c>
      <c r="C11" s="4">
        <f t="shared" si="1"/>
        <v>716.10739199999989</v>
      </c>
      <c r="D11" s="4">
        <f t="shared" si="2"/>
        <v>859.3288703999998</v>
      </c>
      <c r="E11" s="5">
        <f t="shared" si="3"/>
        <v>14050000</v>
      </c>
      <c r="F11" s="4">
        <f t="shared" si="4"/>
        <v>23544</v>
      </c>
      <c r="G11" s="4">
        <f t="shared" si="5"/>
        <v>19620</v>
      </c>
      <c r="H11" s="4">
        <f t="shared" si="6"/>
        <v>16350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f>55.44*10.764</f>
        <v>596.75615999999991</v>
      </c>
      <c r="R11" s="2">
        <v>14050000</v>
      </c>
      <c r="S11" s="2" t="s">
        <v>122</v>
      </c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ref="Q11:Q15" si="11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87</v>
      </c>
    </row>
    <row r="24" spans="1:19" s="10" customFormat="1" x14ac:dyDescent="0.25">
      <c r="F24" s="67"/>
    </row>
    <row r="25" spans="1:19" s="10" customFormat="1" x14ac:dyDescent="0.25">
      <c r="F25" s="68"/>
    </row>
    <row r="26" spans="1:19" s="10" customFormat="1" x14ac:dyDescent="0.25">
      <c r="F26" s="68"/>
    </row>
    <row r="27" spans="1:19" s="10" customFormat="1" x14ac:dyDescent="0.25">
      <c r="F27" s="68"/>
    </row>
    <row r="28" spans="1:19" s="10" customFormat="1" x14ac:dyDescent="0.25">
      <c r="C28" s="66" t="s">
        <v>84</v>
      </c>
      <c r="D28" s="66"/>
      <c r="F28" s="51" t="s">
        <v>82</v>
      </c>
      <c r="G28" s="51">
        <v>768</v>
      </c>
      <c r="H28" s="10">
        <v>25000</v>
      </c>
      <c r="I28" s="10">
        <f>G28*H28</f>
        <v>19200000</v>
      </c>
    </row>
    <row r="29" spans="1:19" s="10" customFormat="1" x14ac:dyDescent="0.25">
      <c r="C29" s="66" t="s">
        <v>1</v>
      </c>
      <c r="D29" s="66">
        <v>15700000</v>
      </c>
      <c r="F29" s="51" t="s">
        <v>71</v>
      </c>
      <c r="G29" s="51">
        <v>845</v>
      </c>
      <c r="H29" s="10">
        <f>G29/G28</f>
        <v>1.1002604166666667</v>
      </c>
    </row>
    <row r="30" spans="1:19" s="10" customFormat="1" x14ac:dyDescent="0.25">
      <c r="F30" s="51" t="s">
        <v>72</v>
      </c>
      <c r="G30" s="51">
        <v>17000</v>
      </c>
    </row>
    <row r="31" spans="1:19" s="10" customFormat="1" x14ac:dyDescent="0.25">
      <c r="C31" s="69"/>
      <c r="D31" s="69">
        <f>D29/G28</f>
        <v>20442.708333333332</v>
      </c>
      <c r="F31" s="69" t="s">
        <v>73</v>
      </c>
      <c r="G31" s="69">
        <f>G28*G30</f>
        <v>13056000</v>
      </c>
      <c r="H31" s="10">
        <f>G31/D29</f>
        <v>0.8315923566878981</v>
      </c>
    </row>
    <row r="32" spans="1:19" s="10" customFormat="1" x14ac:dyDescent="0.25">
      <c r="C32" s="69"/>
      <c r="D32" s="69"/>
      <c r="F32" s="69" t="s">
        <v>24</v>
      </c>
      <c r="G32" s="69">
        <f>G31*90%</f>
        <v>11750400</v>
      </c>
    </row>
    <row r="33" spans="3:7" s="10" customFormat="1" x14ac:dyDescent="0.25">
      <c r="C33" s="69"/>
      <c r="D33" s="69">
        <f>D29*0.9</f>
        <v>14130000</v>
      </c>
      <c r="F33" s="69" t="s">
        <v>25</v>
      </c>
      <c r="G33" s="69">
        <f>G31*80%</f>
        <v>10444800</v>
      </c>
    </row>
    <row r="34" spans="3:7" s="10" customFormat="1" x14ac:dyDescent="0.25">
      <c r="C34" s="69"/>
      <c r="D34" s="69"/>
    </row>
    <row r="35" spans="3:7" s="10" customFormat="1" x14ac:dyDescent="0.25">
      <c r="C35" s="69"/>
      <c r="D35" s="69">
        <f>G31*0.75</f>
        <v>9792000</v>
      </c>
      <c r="G35" s="10" t="s">
        <v>93</v>
      </c>
    </row>
    <row r="36" spans="3:7" s="10" customFormat="1" x14ac:dyDescent="0.25">
      <c r="F36" s="10" t="s">
        <v>91</v>
      </c>
      <c r="G36" s="10">
        <v>768</v>
      </c>
    </row>
    <row r="37" spans="3:7" s="10" customFormat="1" x14ac:dyDescent="0.25">
      <c r="F37" s="10" t="s">
        <v>92</v>
      </c>
      <c r="G37" s="10">
        <v>768</v>
      </c>
    </row>
    <row r="38" spans="3:7" s="10" customFormat="1" x14ac:dyDescent="0.25">
      <c r="G38" s="10">
        <f>SUM(G36:G37)</f>
        <v>1536</v>
      </c>
    </row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6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22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2024-05-30T10:27:19Z</dcterms:modified>
</cp:coreProperties>
</file>