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IE Folder\Amey\4th LIE Report\"/>
    </mc:Choice>
  </mc:AlternateContent>
  <xr:revisionPtr revIDLastSave="0" documentId="13_ncr:1_{DD5FBD58-FAE9-41DF-9F07-3D8CEE8A9FBA}" xr6:coauthVersionLast="47" xr6:coauthVersionMax="47" xr10:uidLastSave="{00000000-0000-0000-0000-000000000000}"/>
  <bookViews>
    <workbookView xWindow="1950" yWindow="15" windowWidth="14025" windowHeight="15465" xr2:uid="{00000000-000D-0000-FFFF-FFFF00000000}"/>
  </bookViews>
  <sheets>
    <sheet name="Final Summary" sheetId="8" r:id="rId1"/>
    <sheet name="Summary Sheet" sheetId="9" r:id="rId2"/>
    <sheet name="Construction Area" sheetId="11" r:id="rId3"/>
    <sheet name="Land" sheetId="10" r:id="rId4"/>
    <sheet name="Purchase Register" sheetId="1" r:id="rId5"/>
    <sheet name="TDR &amp; Approval" sheetId="5" r:id="rId6"/>
    <sheet name="Professional" sheetId="2" r:id="rId7"/>
    <sheet name="MArketing" sheetId="4" r:id="rId8"/>
    <sheet name="Admin" sheetId="3" r:id="rId9"/>
    <sheet name="Interest" sheetId="6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8" l="1"/>
  <c r="I10" i="8" l="1"/>
  <c r="G871" i="1"/>
  <c r="D5" i="8" l="1"/>
  <c r="F5" i="8"/>
  <c r="AA15" i="11"/>
  <c r="I13" i="11"/>
  <c r="B25" i="6"/>
  <c r="G378" i="3"/>
  <c r="E38" i="4"/>
  <c r="G78" i="2"/>
  <c r="G731" i="1"/>
  <c r="G730" i="1"/>
  <c r="G729" i="1"/>
  <c r="G728" i="1"/>
  <c r="G727" i="1"/>
  <c r="G726" i="1"/>
  <c r="G725" i="1"/>
  <c r="G724" i="1"/>
  <c r="G723" i="1"/>
  <c r="G722" i="1"/>
  <c r="F11" i="8" l="1"/>
  <c r="F3" i="9" l="1"/>
  <c r="F4" i="9"/>
  <c r="F5" i="9"/>
  <c r="F6" i="9"/>
  <c r="F7" i="9"/>
  <c r="F8" i="9"/>
  <c r="F9" i="9"/>
  <c r="F2" i="9"/>
  <c r="E2" i="8"/>
  <c r="B11" i="8" l="1"/>
  <c r="D11" i="8"/>
  <c r="E6" i="8"/>
  <c r="E5" i="8"/>
  <c r="G557" i="1"/>
  <c r="G556" i="1"/>
  <c r="G554" i="1"/>
  <c r="G553" i="1"/>
  <c r="G552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5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E9" i="8" l="1"/>
  <c r="L76" i="10"/>
  <c r="C35" i="8" l="1"/>
  <c r="C36" i="8"/>
  <c r="H10" i="8"/>
  <c r="E8" i="8"/>
  <c r="C34" i="8" s="1"/>
  <c r="E7" i="8"/>
  <c r="C33" i="8" s="1"/>
  <c r="C32" i="8"/>
  <c r="C31" i="8"/>
  <c r="E4" i="8"/>
  <c r="C30" i="8" s="1"/>
  <c r="E3" i="8"/>
  <c r="C28" i="8"/>
  <c r="I3" i="8"/>
  <c r="I4" i="8"/>
  <c r="I6" i="8"/>
  <c r="I7" i="8"/>
  <c r="I2" i="8"/>
  <c r="I9" i="8"/>
  <c r="AC25" i="11"/>
  <c r="Y24" i="11"/>
  <c r="S24" i="11"/>
  <c r="W23" i="11"/>
  <c r="U23" i="11"/>
  <c r="T23" i="11"/>
  <c r="X22" i="11"/>
  <c r="W22" i="11"/>
  <c r="U22" i="11"/>
  <c r="T22" i="11"/>
  <c r="X21" i="11"/>
  <c r="W21" i="11"/>
  <c r="U21" i="11"/>
  <c r="T21" i="11"/>
  <c r="X20" i="11"/>
  <c r="W20" i="11"/>
  <c r="U20" i="11"/>
  <c r="T20" i="11"/>
  <c r="X19" i="11"/>
  <c r="W19" i="11"/>
  <c r="U19" i="11"/>
  <c r="T19" i="11"/>
  <c r="X18" i="11"/>
  <c r="W18" i="11"/>
  <c r="V18" i="11"/>
  <c r="U18" i="11"/>
  <c r="T18" i="11"/>
  <c r="X17" i="11"/>
  <c r="W17" i="11"/>
  <c r="U17" i="11"/>
  <c r="T17" i="11"/>
  <c r="X16" i="11"/>
  <c r="W16" i="11"/>
  <c r="U16" i="11"/>
  <c r="T16" i="11"/>
  <c r="X15" i="11"/>
  <c r="W15" i="11"/>
  <c r="U15" i="11"/>
  <c r="T15" i="11"/>
  <c r="X14" i="11"/>
  <c r="W14" i="11"/>
  <c r="U14" i="11"/>
  <c r="T14" i="11"/>
  <c r="F14" i="11"/>
  <c r="C14" i="11"/>
  <c r="X13" i="11"/>
  <c r="W13" i="11"/>
  <c r="U13" i="11"/>
  <c r="T13" i="11"/>
  <c r="H13" i="11"/>
  <c r="K13" i="11" s="1"/>
  <c r="M13" i="11" s="1"/>
  <c r="X12" i="11"/>
  <c r="W12" i="11"/>
  <c r="U12" i="11"/>
  <c r="T12" i="11"/>
  <c r="E12" i="11"/>
  <c r="D12" i="11"/>
  <c r="X11" i="11"/>
  <c r="W11" i="11"/>
  <c r="V11" i="11"/>
  <c r="U11" i="11"/>
  <c r="T11" i="11"/>
  <c r="E11" i="11"/>
  <c r="D11" i="11"/>
  <c r="X10" i="11"/>
  <c r="W10" i="11"/>
  <c r="U10" i="11"/>
  <c r="T10" i="11"/>
  <c r="E10" i="11"/>
  <c r="D10" i="11"/>
  <c r="X9" i="11"/>
  <c r="W9" i="11"/>
  <c r="U9" i="11"/>
  <c r="T9" i="11"/>
  <c r="E9" i="11"/>
  <c r="D9" i="11"/>
  <c r="H9" i="11" s="1"/>
  <c r="K9" i="11" s="1"/>
  <c r="M9" i="11" s="1"/>
  <c r="X8" i="11"/>
  <c r="W8" i="11"/>
  <c r="U8" i="11"/>
  <c r="T8" i="11"/>
  <c r="E8" i="11"/>
  <c r="D8" i="11"/>
  <c r="X7" i="11"/>
  <c r="W7" i="11"/>
  <c r="U7" i="11"/>
  <c r="T7" i="11"/>
  <c r="E7" i="11"/>
  <c r="D7" i="11"/>
  <c r="X6" i="11"/>
  <c r="W6" i="11"/>
  <c r="U6" i="11"/>
  <c r="T6" i="11"/>
  <c r="E6" i="11"/>
  <c r="D6" i="11"/>
  <c r="X5" i="11"/>
  <c r="W5" i="11"/>
  <c r="U5" i="11"/>
  <c r="T5" i="11"/>
  <c r="E5" i="11"/>
  <c r="D5" i="11"/>
  <c r="X4" i="11"/>
  <c r="W4" i="11"/>
  <c r="U4" i="11"/>
  <c r="T4" i="11"/>
  <c r="E4" i="11"/>
  <c r="D4" i="11"/>
  <c r="W3" i="11"/>
  <c r="U3" i="11"/>
  <c r="T3" i="11"/>
  <c r="G3" i="11"/>
  <c r="G14" i="11" s="1"/>
  <c r="E3" i="11"/>
  <c r="D3" i="11"/>
  <c r="C29" i="8" l="1"/>
  <c r="E11" i="8"/>
  <c r="I9" i="11"/>
  <c r="H6" i="11"/>
  <c r="I6" i="11" s="1"/>
  <c r="H3" i="11"/>
  <c r="K3" i="11" s="1"/>
  <c r="H7" i="11"/>
  <c r="I7" i="11" s="1"/>
  <c r="Z3" i="11"/>
  <c r="H12" i="11"/>
  <c r="H8" i="11"/>
  <c r="Z9" i="11"/>
  <c r="H10" i="11"/>
  <c r="Z4" i="11"/>
  <c r="H5" i="11"/>
  <c r="Z6" i="11"/>
  <c r="V24" i="11"/>
  <c r="K6" i="11"/>
  <c r="M6" i="11" s="1"/>
  <c r="H4" i="11"/>
  <c r="H11" i="11"/>
  <c r="D14" i="11"/>
  <c r="Z17" i="11"/>
  <c r="AC17" i="11" s="1"/>
  <c r="AE17" i="11" s="1"/>
  <c r="U24" i="11"/>
  <c r="Z12" i="11"/>
  <c r="Z19" i="11"/>
  <c r="AC19" i="11" s="1"/>
  <c r="AE19" i="11" s="1"/>
  <c r="Z23" i="11"/>
  <c r="AC23" i="11" s="1"/>
  <c r="AE23" i="11" s="1"/>
  <c r="Z8" i="11"/>
  <c r="Z14" i="11"/>
  <c r="Z15" i="11"/>
  <c r="AC15" i="11" s="1"/>
  <c r="AE15" i="11" s="1"/>
  <c r="Z16" i="11"/>
  <c r="AC16" i="11" s="1"/>
  <c r="AE16" i="11" s="1"/>
  <c r="Z18" i="11"/>
  <c r="AC18" i="11" s="1"/>
  <c r="AE18" i="11" s="1"/>
  <c r="E14" i="11"/>
  <c r="Z7" i="11"/>
  <c r="Z11" i="11"/>
  <c r="Z20" i="11"/>
  <c r="AC20" i="11" s="1"/>
  <c r="AE20" i="11" s="1"/>
  <c r="Z21" i="11"/>
  <c r="AC21" i="11" s="1"/>
  <c r="AE21" i="11" s="1"/>
  <c r="Z22" i="11"/>
  <c r="AC22" i="11" s="1"/>
  <c r="AE22" i="11" s="1"/>
  <c r="W24" i="11"/>
  <c r="X24" i="11"/>
  <c r="Z5" i="11"/>
  <c r="Z10" i="11"/>
  <c r="Z13" i="11"/>
  <c r="T24" i="11"/>
  <c r="AC14" i="11" l="1"/>
  <c r="AE14" i="11" s="1"/>
  <c r="AA14" i="11"/>
  <c r="K11" i="11"/>
  <c r="M11" i="11" s="1"/>
  <c r="I11" i="11"/>
  <c r="AC13" i="11"/>
  <c r="AE13" i="11" s="1"/>
  <c r="AA13" i="11"/>
  <c r="K12" i="11"/>
  <c r="M12" i="11" s="1"/>
  <c r="I12" i="11"/>
  <c r="AC12" i="11"/>
  <c r="AE12" i="11" s="1"/>
  <c r="AA12" i="11"/>
  <c r="K8" i="11"/>
  <c r="M8" i="11" s="1"/>
  <c r="I8" i="11"/>
  <c r="AC11" i="11"/>
  <c r="AE11" i="11" s="1"/>
  <c r="AA11" i="11"/>
  <c r="K10" i="11"/>
  <c r="M10" i="11" s="1"/>
  <c r="I10" i="11"/>
  <c r="AA9" i="11"/>
  <c r="AC9" i="11"/>
  <c r="AE9" i="11" s="1"/>
  <c r="AC4" i="11"/>
  <c r="AE4" i="11" s="1"/>
  <c r="AA4" i="11"/>
  <c r="AA5" i="11"/>
  <c r="AC5" i="11"/>
  <c r="K7" i="11"/>
  <c r="M7" i="11" s="1"/>
  <c r="I3" i="11"/>
  <c r="AC10" i="11"/>
  <c r="AE10" i="11" s="1"/>
  <c r="AA10" i="11"/>
  <c r="AC7" i="11"/>
  <c r="AE7" i="11" s="1"/>
  <c r="AA7" i="11"/>
  <c r="AC8" i="11"/>
  <c r="AE8" i="11" s="1"/>
  <c r="AA8" i="11"/>
  <c r="AC6" i="11"/>
  <c r="AE6" i="11" s="1"/>
  <c r="AA6" i="11"/>
  <c r="AC3" i="11"/>
  <c r="AE3" i="11" s="1"/>
  <c r="AA3" i="11"/>
  <c r="K5" i="11"/>
  <c r="M5" i="11" s="1"/>
  <c r="I5" i="11"/>
  <c r="Z24" i="11"/>
  <c r="H14" i="11"/>
  <c r="K4" i="11"/>
  <c r="M4" i="11" s="1"/>
  <c r="I4" i="11"/>
  <c r="M3" i="11"/>
  <c r="AC24" i="11" l="1"/>
  <c r="AC26" i="11" s="1"/>
  <c r="AC27" i="11" s="1"/>
  <c r="AE5" i="11"/>
  <c r="AE24" i="11" s="1"/>
  <c r="AA24" i="11"/>
  <c r="I14" i="11"/>
  <c r="M14" i="11"/>
  <c r="K14" i="11"/>
  <c r="H16" i="11"/>
  <c r="H18" i="11" s="1"/>
  <c r="P14" i="11"/>
  <c r="AE26" i="11" l="1"/>
  <c r="AD26" i="11" s="1"/>
  <c r="AD24" i="11"/>
  <c r="L14" i="11"/>
  <c r="AE27" i="11" l="1"/>
  <c r="AD27" i="11" s="1"/>
  <c r="N38" i="5"/>
  <c r="N55" i="5" s="1"/>
  <c r="C4" i="9" l="1"/>
  <c r="C3" i="9" l="1"/>
  <c r="I5" i="8"/>
  <c r="I11" i="8" s="1"/>
  <c r="F382" i="1"/>
  <c r="F383" i="1"/>
  <c r="D3" i="9" l="1"/>
  <c r="C3" i="8" s="1"/>
  <c r="G3" i="9"/>
  <c r="H3" i="9" s="1"/>
  <c r="G4" i="9"/>
  <c r="H4" i="9" s="1"/>
  <c r="D4" i="9"/>
  <c r="B36" i="8"/>
  <c r="D36" i="8" s="1"/>
  <c r="C23" i="8"/>
  <c r="D23" i="8" s="1"/>
  <c r="E16" i="5"/>
  <c r="C5" i="9" s="1"/>
  <c r="D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C8" i="9"/>
  <c r="F10" i="9"/>
  <c r="E10" i="9"/>
  <c r="B24" i="8"/>
  <c r="G10" i="8"/>
  <c r="E23" i="8" l="1"/>
  <c r="G3" i="8"/>
  <c r="H3" i="8"/>
  <c r="B29" i="8"/>
  <c r="D29" i="8" s="1"/>
  <c r="C16" i="8"/>
  <c r="D16" i="8" s="1"/>
  <c r="D5" i="9"/>
  <c r="C5" i="8" s="1"/>
  <c r="G8" i="9"/>
  <c r="H8" i="9" s="1"/>
  <c r="D8" i="9"/>
  <c r="C8" i="8" s="1"/>
  <c r="H8" i="8" s="1"/>
  <c r="E45" i="10"/>
  <c r="C2" i="9" s="1"/>
  <c r="G2" i="9" s="1"/>
  <c r="H2" i="9" s="1"/>
  <c r="C37" i="8"/>
  <c r="B31" i="8" l="1"/>
  <c r="D31" i="8" s="1"/>
  <c r="H5" i="8"/>
  <c r="E16" i="8"/>
  <c r="G5" i="9"/>
  <c r="H5" i="9" s="1"/>
  <c r="D2" i="9"/>
  <c r="C2" i="8" s="1"/>
  <c r="C18" i="8"/>
  <c r="E18" i="8" s="1"/>
  <c r="G5" i="8"/>
  <c r="B34" i="8"/>
  <c r="D34" i="8" s="1"/>
  <c r="C21" i="8"/>
  <c r="H2" i="8" l="1"/>
  <c r="D18" i="8"/>
  <c r="B28" i="8"/>
  <c r="C15" i="8"/>
  <c r="D21" i="8"/>
  <c r="E21" i="8"/>
  <c r="G2" i="8"/>
  <c r="E15" i="8" l="1"/>
  <c r="D15" i="8"/>
  <c r="D28" i="8"/>
  <c r="C6" i="9" l="1"/>
  <c r="C9" i="9"/>
  <c r="C14" i="9" s="1"/>
  <c r="C7" i="9"/>
  <c r="G7" i="9" l="1"/>
  <c r="H7" i="9" s="1"/>
  <c r="D7" i="9"/>
  <c r="C7" i="8" s="1"/>
  <c r="G7" i="8" s="1"/>
  <c r="G9" i="9"/>
  <c r="H9" i="9" s="1"/>
  <c r="D9" i="9"/>
  <c r="D6" i="9"/>
  <c r="C6" i="8" s="1"/>
  <c r="H6" i="8" s="1"/>
  <c r="G6" i="9"/>
  <c r="H6" i="9" s="1"/>
  <c r="C4" i="8"/>
  <c r="H4" i="8" s="1"/>
  <c r="C10" i="9"/>
  <c r="H7" i="8" l="1"/>
  <c r="C19" i="8"/>
  <c r="B32" i="8"/>
  <c r="D32" i="8" s="1"/>
  <c r="G6" i="8"/>
  <c r="C20" i="8"/>
  <c r="B33" i="8"/>
  <c r="D33" i="8" s="1"/>
  <c r="B30" i="8"/>
  <c r="D30" i="8" s="1"/>
  <c r="C17" i="8"/>
  <c r="G4" i="8"/>
  <c r="J4" i="9"/>
  <c r="C9" i="8"/>
  <c r="D10" i="9"/>
  <c r="G10" i="9"/>
  <c r="H9" i="8" l="1"/>
  <c r="H11" i="8" s="1"/>
  <c r="C11" i="8"/>
  <c r="C12" i="8" s="1"/>
  <c r="E19" i="8"/>
  <c r="D19" i="8"/>
  <c r="B35" i="8"/>
  <c r="D35" i="8" s="1"/>
  <c r="C22" i="8"/>
  <c r="D20" i="8"/>
  <c r="E20" i="8"/>
  <c r="H10" i="9"/>
  <c r="E17" i="8"/>
  <c r="D17" i="8"/>
  <c r="G9" i="8"/>
  <c r="G11" i="8" s="1"/>
  <c r="D22" i="8" l="1"/>
  <c r="E22" i="8"/>
  <c r="E24" i="8" s="1"/>
  <c r="B37" i="8"/>
  <c r="C24" i="8"/>
  <c r="D24" i="8" s="1"/>
  <c r="E29" i="8" l="1"/>
  <c r="E33" i="8"/>
  <c r="E36" i="8"/>
  <c r="E34" i="8"/>
  <c r="E31" i="8"/>
  <c r="E35" i="8"/>
  <c r="E32" i="8"/>
  <c r="E30" i="8"/>
  <c r="E28" i="8"/>
  <c r="D37" i="8"/>
  <c r="E37" i="8" s="1"/>
</calcChain>
</file>

<file path=xl/sharedStrings.xml><?xml version="1.0" encoding="utf-8"?>
<sst xmlns="http://schemas.openxmlformats.org/spreadsheetml/2006/main" count="3920" uniqueCount="1324">
  <si>
    <t>AMEY REALTY &amp; CONSTRUCTION LLP</t>
  </si>
  <si>
    <t>G - B, SHIV CHHAYA CHS LTD.,</t>
  </si>
  <si>
    <t>SIR.M.V.ROAD,</t>
  </si>
  <si>
    <t>ANDHERI (EAST), MUMBAI</t>
  </si>
  <si>
    <t>Purchase Register</t>
  </si>
  <si>
    <t>1-Apr-19 to 31-Jan-23</t>
  </si>
  <si>
    <t>Date</t>
  </si>
  <si>
    <t>Particulars</t>
  </si>
  <si>
    <t>Voucher Type</t>
  </si>
  <si>
    <t>Voucher No.</t>
  </si>
  <si>
    <t>Supplier Invoice No.</t>
  </si>
  <si>
    <t>Supplier Invoice Date</t>
  </si>
  <si>
    <t>Gross Total</t>
  </si>
  <si>
    <t>SUNDRY BALANCE WRITTEN OFF</t>
  </si>
  <si>
    <t>LABOUR CHARGES</t>
  </si>
  <si>
    <t>PRINTING &amp; STATIONERY</t>
  </si>
  <si>
    <t>J.J. SANGANEE &amp; CO.</t>
  </si>
  <si>
    <t>Purchase</t>
  </si>
  <si>
    <t>1</t>
  </si>
  <si>
    <t>CO/01-20/02</t>
  </si>
  <si>
    <t/>
  </si>
  <si>
    <t>2</t>
  </si>
  <si>
    <t>ST/02-20/12</t>
  </si>
  <si>
    <t>3</t>
  </si>
  <si>
    <t>DT/01-20/08</t>
  </si>
  <si>
    <t>4</t>
  </si>
  <si>
    <t>ST/03-20/02</t>
  </si>
  <si>
    <t>5</t>
  </si>
  <si>
    <t>ST/06-20/02</t>
  </si>
  <si>
    <t>6</t>
  </si>
  <si>
    <t>ST/07-20/09</t>
  </si>
  <si>
    <t>7</t>
  </si>
  <si>
    <t>ST/11-20/10</t>
  </si>
  <si>
    <t>ST/02-21/07</t>
  </si>
  <si>
    <t>DT/03-21/16</t>
  </si>
  <si>
    <t>ST/05-21/14</t>
  </si>
  <si>
    <t>01/12-21</t>
  </si>
  <si>
    <t>CO/12-21/01</t>
  </si>
  <si>
    <t>CO/01/22/02</t>
  </si>
  <si>
    <t>DARSHAN ELECTRICAL INDUSTRIES</t>
  </si>
  <si>
    <t>DEI/21-22/607</t>
  </si>
  <si>
    <t>MEHTA PLYWOOD</t>
  </si>
  <si>
    <t>661-21-22</t>
  </si>
  <si>
    <t>S H ENTERPRISES</t>
  </si>
  <si>
    <t>169</t>
  </si>
  <si>
    <t>TARANATH SHETTY &amp; ASSOCIATES</t>
  </si>
  <si>
    <t>0010/2022</t>
  </si>
  <si>
    <t>ANUPAM ELECTRICALS</t>
  </si>
  <si>
    <t>8</t>
  </si>
  <si>
    <t>GST/21-22/630</t>
  </si>
  <si>
    <t>9</t>
  </si>
  <si>
    <t>DT/03-22/18</t>
  </si>
  <si>
    <t>10</t>
  </si>
  <si>
    <t>776-21-22</t>
  </si>
  <si>
    <t>SUNTREK CORPORATION</t>
  </si>
  <si>
    <t>11</t>
  </si>
  <si>
    <t>SCMAR/2122/16</t>
  </si>
  <si>
    <t>AJIT SURVEYORS</t>
  </si>
  <si>
    <t>12</t>
  </si>
  <si>
    <t>AS/S/61/21-22</t>
  </si>
  <si>
    <t>OM SWASTIK ENTERPRISES</t>
  </si>
  <si>
    <t>13</t>
  </si>
  <si>
    <t>164</t>
  </si>
  <si>
    <t>KRISHNA TRADING CORPORATION</t>
  </si>
  <si>
    <t>14</t>
  </si>
  <si>
    <t>5815</t>
  </si>
  <si>
    <t>SHARADA ENTERPRISES</t>
  </si>
  <si>
    <t>15</t>
  </si>
  <si>
    <t>182</t>
  </si>
  <si>
    <t>16</t>
  </si>
  <si>
    <t>GST/21-22/654</t>
  </si>
  <si>
    <t>17</t>
  </si>
  <si>
    <t>GST/21-22/664</t>
  </si>
  <si>
    <t>18</t>
  </si>
  <si>
    <t>GST/21-22/693</t>
  </si>
  <si>
    <t>19</t>
  </si>
  <si>
    <t>190</t>
  </si>
  <si>
    <t>PATEL BOREWELLS</t>
  </si>
  <si>
    <t>20</t>
  </si>
  <si>
    <t>083/21-22</t>
  </si>
  <si>
    <t>SWASTIK SANITARY STORES</t>
  </si>
  <si>
    <t>21</t>
  </si>
  <si>
    <t>616/21-22</t>
  </si>
  <si>
    <t>22</t>
  </si>
  <si>
    <t>ST/02/22/10</t>
  </si>
  <si>
    <t>KRISHNA CERAMICS</t>
  </si>
  <si>
    <t>23</t>
  </si>
  <si>
    <t>627</t>
  </si>
  <si>
    <t>24</t>
  </si>
  <si>
    <t>087/21-22</t>
  </si>
  <si>
    <t>SKY TELECOM</t>
  </si>
  <si>
    <t>25</t>
  </si>
  <si>
    <t>ST/2021-22/478</t>
  </si>
  <si>
    <t>SUSHMA CONSTRUCTION STEEL LLP</t>
  </si>
  <si>
    <t>26</t>
  </si>
  <si>
    <t>SCSS/2720/21-22</t>
  </si>
  <si>
    <t>27</t>
  </si>
  <si>
    <t>SC/MAR/2122/40</t>
  </si>
  <si>
    <t>28</t>
  </si>
  <si>
    <t>5876</t>
  </si>
  <si>
    <t>R.K.TRADING CO.</t>
  </si>
  <si>
    <t>29</t>
  </si>
  <si>
    <t>688</t>
  </si>
  <si>
    <t>30</t>
  </si>
  <si>
    <t>GST/21-22/717</t>
  </si>
  <si>
    <t>31</t>
  </si>
  <si>
    <t>175</t>
  </si>
  <si>
    <t>ABHISHEK KISAN SHINDE</t>
  </si>
  <si>
    <t>32</t>
  </si>
  <si>
    <t>1819</t>
  </si>
  <si>
    <t>33</t>
  </si>
  <si>
    <t>203</t>
  </si>
  <si>
    <t>Y.R.GOSWAMI &amp; CO.</t>
  </si>
  <si>
    <t>34</t>
  </si>
  <si>
    <t>04/RERA</t>
  </si>
  <si>
    <t>35</t>
  </si>
  <si>
    <t>5898</t>
  </si>
  <si>
    <t>A TO Z MACHINERY</t>
  </si>
  <si>
    <t>36</t>
  </si>
  <si>
    <t>3553</t>
  </si>
  <si>
    <t>37</t>
  </si>
  <si>
    <t>005</t>
  </si>
  <si>
    <t>38</t>
  </si>
  <si>
    <t>033/22-23</t>
  </si>
  <si>
    <t>39</t>
  </si>
  <si>
    <t>AS/S/01/22-23</t>
  </si>
  <si>
    <t>KIRIT TRADING COMPANY</t>
  </si>
  <si>
    <t>40</t>
  </si>
  <si>
    <t>85-KTC/22-22</t>
  </si>
  <si>
    <t>41</t>
  </si>
  <si>
    <t>SCSS/0128/21-22</t>
  </si>
  <si>
    <t>42</t>
  </si>
  <si>
    <t>1824</t>
  </si>
  <si>
    <t>43</t>
  </si>
  <si>
    <t>44</t>
  </si>
  <si>
    <t>1826</t>
  </si>
  <si>
    <t>GAURI TRANSPORT</t>
  </si>
  <si>
    <t>45</t>
  </si>
  <si>
    <t>46</t>
  </si>
  <si>
    <t>012</t>
  </si>
  <si>
    <t>AMIN WATERPROFING COMPANY</t>
  </si>
  <si>
    <t>47</t>
  </si>
  <si>
    <t>ASHISH INFRATECH SYSTEMS</t>
  </si>
  <si>
    <t>48</t>
  </si>
  <si>
    <t>AIS/042/22-23</t>
  </si>
  <si>
    <t>49</t>
  </si>
  <si>
    <t>RK/59</t>
  </si>
  <si>
    <t>GOPI TRANSPORT</t>
  </si>
  <si>
    <t>50</t>
  </si>
  <si>
    <t>199</t>
  </si>
  <si>
    <t>AQUA LAB BUILDING MATERIAL TESTING PVT LTD</t>
  </si>
  <si>
    <t>51</t>
  </si>
  <si>
    <t>ALPL/22-23/PI-433</t>
  </si>
  <si>
    <t>52</t>
  </si>
  <si>
    <t>TSA/002/22-23</t>
  </si>
  <si>
    <t>RAJGURU ENTERPRISES</t>
  </si>
  <si>
    <t>53</t>
  </si>
  <si>
    <t>R-0005</t>
  </si>
  <si>
    <t>54</t>
  </si>
  <si>
    <t>GST/22-23/85</t>
  </si>
  <si>
    <t>55</t>
  </si>
  <si>
    <t>027</t>
  </si>
  <si>
    <t>56</t>
  </si>
  <si>
    <t>CO/04-22/04</t>
  </si>
  <si>
    <t>57</t>
  </si>
  <si>
    <t>72</t>
  </si>
  <si>
    <t>58</t>
  </si>
  <si>
    <t>1827</t>
  </si>
  <si>
    <t>59</t>
  </si>
  <si>
    <t>1830</t>
  </si>
  <si>
    <t>60</t>
  </si>
  <si>
    <t>1832</t>
  </si>
  <si>
    <t>GODREJ &amp; BOYCE MFC CO.LTD</t>
  </si>
  <si>
    <t>61</t>
  </si>
  <si>
    <t>1000NAI12044203</t>
  </si>
  <si>
    <t>62</t>
  </si>
  <si>
    <t>1000NAI12044204</t>
  </si>
  <si>
    <t>63</t>
  </si>
  <si>
    <t>1000NAI12044205</t>
  </si>
  <si>
    <t>64</t>
  </si>
  <si>
    <t>1000NAI12044206</t>
  </si>
  <si>
    <t>65</t>
  </si>
  <si>
    <t>1000NAI12044207</t>
  </si>
  <si>
    <t>66</t>
  </si>
  <si>
    <t>1000NAI12044208</t>
  </si>
  <si>
    <t>67</t>
  </si>
  <si>
    <t>1000NAI12044209</t>
  </si>
  <si>
    <t>68</t>
  </si>
  <si>
    <t>1000NAI12044211</t>
  </si>
  <si>
    <t>69</t>
  </si>
  <si>
    <t>1000NAI12044212</t>
  </si>
  <si>
    <t>70</t>
  </si>
  <si>
    <t>1000NAI12044213</t>
  </si>
  <si>
    <t>71</t>
  </si>
  <si>
    <t>1000NAI12044214</t>
  </si>
  <si>
    <t>1000NAI12044215</t>
  </si>
  <si>
    <t>73</t>
  </si>
  <si>
    <t>1000NAI12044216</t>
  </si>
  <si>
    <t>74</t>
  </si>
  <si>
    <t>1000NAI12044217</t>
  </si>
  <si>
    <t>75</t>
  </si>
  <si>
    <t>1000NAI12044218</t>
  </si>
  <si>
    <t>76</t>
  </si>
  <si>
    <t>1000NAI12044219</t>
  </si>
  <si>
    <t>77</t>
  </si>
  <si>
    <t>1000NAI12044220</t>
  </si>
  <si>
    <t>78</t>
  </si>
  <si>
    <t>1000NAI12044221</t>
  </si>
  <si>
    <t>79</t>
  </si>
  <si>
    <t>1000NAI12044222</t>
  </si>
  <si>
    <t>80</t>
  </si>
  <si>
    <t>1000NAI12044223</t>
  </si>
  <si>
    <t>81</t>
  </si>
  <si>
    <t>1000NAI12044224</t>
  </si>
  <si>
    <t>82</t>
  </si>
  <si>
    <t>1000NAI12044225</t>
  </si>
  <si>
    <t>83</t>
  </si>
  <si>
    <t>1000NAI12044226</t>
  </si>
  <si>
    <t>84</t>
  </si>
  <si>
    <t>1000NAI12044227</t>
  </si>
  <si>
    <t>85</t>
  </si>
  <si>
    <t>1000NAI12044228</t>
  </si>
  <si>
    <t>86</t>
  </si>
  <si>
    <t>1000NAI12044229</t>
  </si>
  <si>
    <t>87</t>
  </si>
  <si>
    <t>1000NAI12044230</t>
  </si>
  <si>
    <t>88</t>
  </si>
  <si>
    <t>1000NAI12044231</t>
  </si>
  <si>
    <t>89</t>
  </si>
  <si>
    <t>1000NAI12044232</t>
  </si>
  <si>
    <t>90</t>
  </si>
  <si>
    <t>1000NAI12044233</t>
  </si>
  <si>
    <t>91</t>
  </si>
  <si>
    <t>1000NAI12044234</t>
  </si>
  <si>
    <t>92</t>
  </si>
  <si>
    <t>1000NAI12044235</t>
  </si>
  <si>
    <t>93</t>
  </si>
  <si>
    <t>1000NAI12044236</t>
  </si>
  <si>
    <t>94</t>
  </si>
  <si>
    <t>1000NAI12044237</t>
  </si>
  <si>
    <t>95</t>
  </si>
  <si>
    <t>1000NAI12044238</t>
  </si>
  <si>
    <t>96</t>
  </si>
  <si>
    <t>1000NAI12044241</t>
  </si>
  <si>
    <t>97</t>
  </si>
  <si>
    <t>1000NAI12044247</t>
  </si>
  <si>
    <t>98</t>
  </si>
  <si>
    <t>1000NAI11050909</t>
  </si>
  <si>
    <t>99</t>
  </si>
  <si>
    <t>1000NAI11050910</t>
  </si>
  <si>
    <t>100</t>
  </si>
  <si>
    <t>1000NAI11050911</t>
  </si>
  <si>
    <t>101</t>
  </si>
  <si>
    <t>1000NAI11050912</t>
  </si>
  <si>
    <t>102</t>
  </si>
  <si>
    <t>1000NAI11050913</t>
  </si>
  <si>
    <t>103</t>
  </si>
  <si>
    <t>1000NAI11050914</t>
  </si>
  <si>
    <t>104</t>
  </si>
  <si>
    <t>1000NAI11050915</t>
  </si>
  <si>
    <t>105</t>
  </si>
  <si>
    <t>1000NAI11050916</t>
  </si>
  <si>
    <t>106</t>
  </si>
  <si>
    <t>1000NAI11050917</t>
  </si>
  <si>
    <t>107</t>
  </si>
  <si>
    <t>1000NAI11050918</t>
  </si>
  <si>
    <t>108</t>
  </si>
  <si>
    <t>1000NAI11050919</t>
  </si>
  <si>
    <t>109</t>
  </si>
  <si>
    <t>1000NAI11050920</t>
  </si>
  <si>
    <t>110</t>
  </si>
  <si>
    <t>1000NAI11050921</t>
  </si>
  <si>
    <t>111</t>
  </si>
  <si>
    <t>1000NAI11050922</t>
  </si>
  <si>
    <t>112</t>
  </si>
  <si>
    <t>1000NAI11050923</t>
  </si>
  <si>
    <t>113</t>
  </si>
  <si>
    <t>1000NAI11050924</t>
  </si>
  <si>
    <t>114</t>
  </si>
  <si>
    <t>1000NAI11050925</t>
  </si>
  <si>
    <t>115</t>
  </si>
  <si>
    <t>1000NAI11050926</t>
  </si>
  <si>
    <t>116</t>
  </si>
  <si>
    <t>1000NAI11050927</t>
  </si>
  <si>
    <t>117</t>
  </si>
  <si>
    <t>1000NAI11050928</t>
  </si>
  <si>
    <t>118</t>
  </si>
  <si>
    <t>1000NAI11050929</t>
  </si>
  <si>
    <t>119</t>
  </si>
  <si>
    <t>1000NAI11050930</t>
  </si>
  <si>
    <t>120</t>
  </si>
  <si>
    <t>1000NAI11050931</t>
  </si>
  <si>
    <t>121</t>
  </si>
  <si>
    <t>1000NAI11050932</t>
  </si>
  <si>
    <t>122</t>
  </si>
  <si>
    <t>1000NAI11050933</t>
  </si>
  <si>
    <t>123</t>
  </si>
  <si>
    <t>1000NAI11050934</t>
  </si>
  <si>
    <t>124</t>
  </si>
  <si>
    <t>1000NAI11050935</t>
  </si>
  <si>
    <t>125</t>
  </si>
  <si>
    <t>1000NAI11050936</t>
  </si>
  <si>
    <t>126</t>
  </si>
  <si>
    <t>1000NAI11050937</t>
  </si>
  <si>
    <t>127</t>
  </si>
  <si>
    <t>1000NAI11050938</t>
  </si>
  <si>
    <t>128</t>
  </si>
  <si>
    <t>1000NAI11050939</t>
  </si>
  <si>
    <t>129</t>
  </si>
  <si>
    <t>1000NAI11050940</t>
  </si>
  <si>
    <t>130</t>
  </si>
  <si>
    <t>1000NAI11050941</t>
  </si>
  <si>
    <t>131</t>
  </si>
  <si>
    <t>1000NAI11050942</t>
  </si>
  <si>
    <t>132</t>
  </si>
  <si>
    <t>1000NAI11050943</t>
  </si>
  <si>
    <t>133</t>
  </si>
  <si>
    <t>1000NAI11050944</t>
  </si>
  <si>
    <t>134</t>
  </si>
  <si>
    <t>1000NAI11050945</t>
  </si>
  <si>
    <t>135</t>
  </si>
  <si>
    <t>1000NAI11050946</t>
  </si>
  <si>
    <t>136</t>
  </si>
  <si>
    <t>1000NAI11050947</t>
  </si>
  <si>
    <t>137</t>
  </si>
  <si>
    <t>1000NAI11050948</t>
  </si>
  <si>
    <t>138</t>
  </si>
  <si>
    <t>1000NAI11050949</t>
  </si>
  <si>
    <t>139</t>
  </si>
  <si>
    <t>1000NAI11050950</t>
  </si>
  <si>
    <t>140</t>
  </si>
  <si>
    <t>1000NAI11050951</t>
  </si>
  <si>
    <t>141</t>
  </si>
  <si>
    <t>1000NAI11050952</t>
  </si>
  <si>
    <t>142</t>
  </si>
  <si>
    <t>1000NAI11050953</t>
  </si>
  <si>
    <t>143</t>
  </si>
  <si>
    <t>1000NAI11050954</t>
  </si>
  <si>
    <t>144</t>
  </si>
  <si>
    <t>1000NAI11050955</t>
  </si>
  <si>
    <t>145</t>
  </si>
  <si>
    <t>1000NAI11050956</t>
  </si>
  <si>
    <t>146</t>
  </si>
  <si>
    <t>1000NAI11050957</t>
  </si>
  <si>
    <t>147</t>
  </si>
  <si>
    <t>1000NAI11050958</t>
  </si>
  <si>
    <t>148</t>
  </si>
  <si>
    <t>1000NAI11050959</t>
  </si>
  <si>
    <t>149</t>
  </si>
  <si>
    <t>1000NAI11050960</t>
  </si>
  <si>
    <t>150</t>
  </si>
  <si>
    <t>1000NAI11050961</t>
  </si>
  <si>
    <t>151</t>
  </si>
  <si>
    <t>1000NAI11050962</t>
  </si>
  <si>
    <t>152</t>
  </si>
  <si>
    <t>1000NAI11050963</t>
  </si>
  <si>
    <t>153</t>
  </si>
  <si>
    <t>1000NAI11050964</t>
  </si>
  <si>
    <t>VEDANT MARKETING</t>
  </si>
  <si>
    <t>154</t>
  </si>
  <si>
    <t>419/22-23</t>
  </si>
  <si>
    <t>155</t>
  </si>
  <si>
    <t>156</t>
  </si>
  <si>
    <t>329</t>
  </si>
  <si>
    <t>MAGICBRICKS REALTY SERVICES LIMITED</t>
  </si>
  <si>
    <t>157</t>
  </si>
  <si>
    <t>MAHIMA ENTERPRISES</t>
  </si>
  <si>
    <t>158</t>
  </si>
  <si>
    <t>013</t>
  </si>
  <si>
    <t>159</t>
  </si>
  <si>
    <t>199/22-23</t>
  </si>
  <si>
    <t>160</t>
  </si>
  <si>
    <t>161</t>
  </si>
  <si>
    <t>014</t>
  </si>
  <si>
    <t>Global Lab Material Testing Pvt Ltd</t>
  </si>
  <si>
    <t>162</t>
  </si>
  <si>
    <t>KRL-44885-190474</t>
  </si>
  <si>
    <t>163</t>
  </si>
  <si>
    <t>SCSS/0108/22-23</t>
  </si>
  <si>
    <t>SCSS/0135/22-23</t>
  </si>
  <si>
    <t>165</t>
  </si>
  <si>
    <t>SCSS/027/22-23</t>
  </si>
  <si>
    <t>166</t>
  </si>
  <si>
    <t>SCSS/0333/22-23</t>
  </si>
  <si>
    <t>167</t>
  </si>
  <si>
    <t>SCSS/0374/22-23</t>
  </si>
  <si>
    <t>168</t>
  </si>
  <si>
    <t>KRL-44885-190298</t>
  </si>
  <si>
    <t>KRL-44996-190592</t>
  </si>
  <si>
    <t>GKP CONTRUCTION &amp; INFRASTRUCTURES</t>
  </si>
  <si>
    <t>170</t>
  </si>
  <si>
    <t>SKYWAY RMC PLANTS PVT LTD</t>
  </si>
  <si>
    <t>171</t>
  </si>
  <si>
    <t>20/22-23/06/0040</t>
  </si>
  <si>
    <t>VASTUKALA CONSULTANT (I) PVT LTD</t>
  </si>
  <si>
    <t>172</t>
  </si>
  <si>
    <t>PG-807/22-23</t>
  </si>
  <si>
    <t>173</t>
  </si>
  <si>
    <t>KRL-45287-192240</t>
  </si>
  <si>
    <t>174</t>
  </si>
  <si>
    <t>KRL-44885-192239</t>
  </si>
  <si>
    <t>YM LANDMARK PVT LTD</t>
  </si>
  <si>
    <t>JW/22-23/000320</t>
  </si>
  <si>
    <t>176</t>
  </si>
  <si>
    <t>KRL-44885-192410</t>
  </si>
  <si>
    <t>177</t>
  </si>
  <si>
    <t>KRL-45418-192544</t>
  </si>
  <si>
    <t>178</t>
  </si>
  <si>
    <t>CO/06-22/02</t>
  </si>
  <si>
    <t>YOGESH R. GOSWAMI</t>
  </si>
  <si>
    <t>179</t>
  </si>
  <si>
    <t>02/RERA</t>
  </si>
  <si>
    <t>Escorts Protection Detection &amp; Security Services</t>
  </si>
  <si>
    <t>180</t>
  </si>
  <si>
    <t>EPS/JUNE/22/0080</t>
  </si>
  <si>
    <t>BUCON READY MIX LLP</t>
  </si>
  <si>
    <t>181</t>
  </si>
  <si>
    <t>BRL/0277/22-23</t>
  </si>
  <si>
    <t>BRL/0276/22-23</t>
  </si>
  <si>
    <t>183</t>
  </si>
  <si>
    <t>034</t>
  </si>
  <si>
    <t>184</t>
  </si>
  <si>
    <t>037</t>
  </si>
  <si>
    <t>185</t>
  </si>
  <si>
    <t>038</t>
  </si>
  <si>
    <t>186</t>
  </si>
  <si>
    <t>GST/22-23/289</t>
  </si>
  <si>
    <t>JK LAKSHMI CEMENT LTD</t>
  </si>
  <si>
    <t>187</t>
  </si>
  <si>
    <t>7360073311</t>
  </si>
  <si>
    <t>188</t>
  </si>
  <si>
    <t>RAMASHREY PRAJAPATI</t>
  </si>
  <si>
    <t>189</t>
  </si>
  <si>
    <t>489</t>
  </si>
  <si>
    <t>010</t>
  </si>
  <si>
    <t>191</t>
  </si>
  <si>
    <t>011</t>
  </si>
  <si>
    <t>192</t>
  </si>
  <si>
    <t>EPS/JULY/22/0494</t>
  </si>
  <si>
    <t>193</t>
  </si>
  <si>
    <t>BRL-0420/22-23</t>
  </si>
  <si>
    <t>194</t>
  </si>
  <si>
    <t>195</t>
  </si>
  <si>
    <t>196</t>
  </si>
  <si>
    <t>BRL/0444/22-23</t>
  </si>
  <si>
    <t>197</t>
  </si>
  <si>
    <t>198</t>
  </si>
  <si>
    <t>KRL-44885-193940</t>
  </si>
  <si>
    <t>200</t>
  </si>
  <si>
    <t>201</t>
  </si>
  <si>
    <t>EPS/AUG/22/0061</t>
  </si>
  <si>
    <t>202</t>
  </si>
  <si>
    <t>SCSS/1521/22-23</t>
  </si>
  <si>
    <t>GAURAV K PAUL</t>
  </si>
  <si>
    <t>001</t>
  </si>
  <si>
    <t>204</t>
  </si>
  <si>
    <t>1850</t>
  </si>
  <si>
    <t>SHEETAL PEST CONTROL</t>
  </si>
  <si>
    <t>205</t>
  </si>
  <si>
    <t>SPC-062</t>
  </si>
  <si>
    <t>206</t>
  </si>
  <si>
    <t>KRL-46585-198686</t>
  </si>
  <si>
    <t>207</t>
  </si>
  <si>
    <t>038/22-23</t>
  </si>
  <si>
    <t>208</t>
  </si>
  <si>
    <t>SCSS/1770/22-23</t>
  </si>
  <si>
    <t>209</t>
  </si>
  <si>
    <t>GST/22-23/453</t>
  </si>
  <si>
    <t>210</t>
  </si>
  <si>
    <t>1856</t>
  </si>
  <si>
    <t>211</t>
  </si>
  <si>
    <t>EPS/SEPT/22/0103</t>
  </si>
  <si>
    <t>212</t>
  </si>
  <si>
    <t>SCSS/1827/22-23</t>
  </si>
  <si>
    <t>213</t>
  </si>
  <si>
    <t>1858</t>
  </si>
  <si>
    <t>DINESH S.MISHRA HUF</t>
  </si>
  <si>
    <t>214</t>
  </si>
  <si>
    <t>216</t>
  </si>
  <si>
    <t>PUJARI TRANSPORT</t>
  </si>
  <si>
    <t>215</t>
  </si>
  <si>
    <t>357</t>
  </si>
  <si>
    <t>217</t>
  </si>
  <si>
    <t>218</t>
  </si>
  <si>
    <t>SNEH ENTERPRISE</t>
  </si>
  <si>
    <t>219</t>
  </si>
  <si>
    <t>G/30/22-23</t>
  </si>
  <si>
    <t>S.S.ENTERPRISES</t>
  </si>
  <si>
    <t>220</t>
  </si>
  <si>
    <t>147/22-23</t>
  </si>
  <si>
    <t>221</t>
  </si>
  <si>
    <t>097</t>
  </si>
  <si>
    <t>222</t>
  </si>
  <si>
    <t>EPS/OCT/22/0079</t>
  </si>
  <si>
    <t>223</t>
  </si>
  <si>
    <t>CO/10-22/18</t>
  </si>
  <si>
    <t>224</t>
  </si>
  <si>
    <t>ST/09-22/05</t>
  </si>
  <si>
    <t>225</t>
  </si>
  <si>
    <t>04/11-22</t>
  </si>
  <si>
    <t>226</t>
  </si>
  <si>
    <t>BRL/0580/22-23</t>
  </si>
  <si>
    <t>227</t>
  </si>
  <si>
    <t>AIS/529/22-23</t>
  </si>
  <si>
    <t>THE INDIA CEMENTS LIMITED</t>
  </si>
  <si>
    <t>228</t>
  </si>
  <si>
    <t>198/200662</t>
  </si>
  <si>
    <t>RAJLAXMI CORPORATION</t>
  </si>
  <si>
    <t>229</t>
  </si>
  <si>
    <t>230</t>
  </si>
  <si>
    <t>SCSS2202/22-23</t>
  </si>
  <si>
    <t>231</t>
  </si>
  <si>
    <t>198/200759</t>
  </si>
  <si>
    <t>232</t>
  </si>
  <si>
    <t>RK/626</t>
  </si>
  <si>
    <t>233</t>
  </si>
  <si>
    <t>234</t>
  </si>
  <si>
    <t>274</t>
  </si>
  <si>
    <t>235</t>
  </si>
  <si>
    <t>SCSS/2241/22-23</t>
  </si>
  <si>
    <t>236</t>
  </si>
  <si>
    <t>CO/11-22/04</t>
  </si>
  <si>
    <t>HARIOM CARRIERS</t>
  </si>
  <si>
    <t>237</t>
  </si>
  <si>
    <t>423/2022-23</t>
  </si>
  <si>
    <t>238</t>
  </si>
  <si>
    <t>1876</t>
  </si>
  <si>
    <t>239</t>
  </si>
  <si>
    <t>RK/648</t>
  </si>
  <si>
    <t>240</t>
  </si>
  <si>
    <t>SANGAM ENTERPRISES</t>
  </si>
  <si>
    <t>EPS/NOV/22/0118</t>
  </si>
  <si>
    <t>814/200350</t>
  </si>
  <si>
    <t>VELAVA TRANSPORT</t>
  </si>
  <si>
    <t>057</t>
  </si>
  <si>
    <t>002</t>
  </si>
  <si>
    <t>CO/12-22/05</t>
  </si>
  <si>
    <t>AMIT CORPORATION</t>
  </si>
  <si>
    <t>ACO/22-23/144</t>
  </si>
  <si>
    <t>ACO/22-23/145</t>
  </si>
  <si>
    <t>ACO/22-23</t>
  </si>
  <si>
    <t>SCSS/2476/22-23</t>
  </si>
  <si>
    <t>814/200365</t>
  </si>
  <si>
    <t>AIS/602/22-23</t>
  </si>
  <si>
    <t>1882</t>
  </si>
  <si>
    <t>RK/684</t>
  </si>
  <si>
    <t>198/202300</t>
  </si>
  <si>
    <t>ACO/22-23/158</t>
  </si>
  <si>
    <t>1887</t>
  </si>
  <si>
    <t>1888</t>
  </si>
  <si>
    <t>SCSS/2598/22-23</t>
  </si>
  <si>
    <t>SCSS/2599/22-23</t>
  </si>
  <si>
    <t>546</t>
  </si>
  <si>
    <t>1545-KTC/22-23</t>
  </si>
  <si>
    <t>1546-KTC/22-23</t>
  </si>
  <si>
    <t>1547-KTC/22-23</t>
  </si>
  <si>
    <t>SCSS/2717/22-23</t>
  </si>
  <si>
    <t>SCSS/2718/22-23</t>
  </si>
  <si>
    <t>ACO/22-23/174</t>
  </si>
  <si>
    <t>GST/22-23/677</t>
  </si>
  <si>
    <t>TSA/011/22-23</t>
  </si>
  <si>
    <t>ACO/22-23/179</t>
  </si>
  <si>
    <t>ACO22-23/181</t>
  </si>
  <si>
    <t>7360085143</t>
  </si>
  <si>
    <t>EPS/DEC/22/0140</t>
  </si>
  <si>
    <t>1893</t>
  </si>
  <si>
    <t>542</t>
  </si>
  <si>
    <t>KRL-48671-211610</t>
  </si>
  <si>
    <t>003</t>
  </si>
  <si>
    <t>KRL-48994-215567</t>
  </si>
  <si>
    <t>WALJI PUNJA &amp; CO.</t>
  </si>
  <si>
    <t>650</t>
  </si>
  <si>
    <t>7360086280</t>
  </si>
  <si>
    <t>7360086365</t>
  </si>
  <si>
    <t>ACO/22-23/200</t>
  </si>
  <si>
    <t>ACO/22-23/201</t>
  </si>
  <si>
    <t>SCSS/2990</t>
  </si>
  <si>
    <t>GAUTAM K PAUL</t>
  </si>
  <si>
    <t>589</t>
  </si>
  <si>
    <t>198/204888</t>
  </si>
  <si>
    <t>198/204889</t>
  </si>
  <si>
    <t>198/204890</t>
  </si>
  <si>
    <t>D.R LINKS</t>
  </si>
  <si>
    <t>583/22-23</t>
  </si>
  <si>
    <t>7360087660</t>
  </si>
  <si>
    <t>AIS/782/22-23</t>
  </si>
  <si>
    <t>SCSS/3113/22-23</t>
  </si>
  <si>
    <t>GLOBAL GYPSUM PVT LTD</t>
  </si>
  <si>
    <t>595</t>
  </si>
  <si>
    <t>GST/22-23/725</t>
  </si>
  <si>
    <t>JSW CEMENT LIMITED</t>
  </si>
  <si>
    <t>MH2203127316</t>
  </si>
  <si>
    <t>1834-KTC/22-23</t>
  </si>
  <si>
    <t>ACO/22-23/217</t>
  </si>
  <si>
    <t>KARAN ENTERPRISES</t>
  </si>
  <si>
    <t>715-KE/22-23</t>
  </si>
  <si>
    <t>Grand Total</t>
  </si>
  <si>
    <t>STAMP DUTY &amp; REGISTRATION TDR</t>
  </si>
  <si>
    <t>Journal</t>
  </si>
  <si>
    <t>TDR - AMEY APARTMENTS</t>
  </si>
  <si>
    <t>MINESH SHAH (CREDITOR)</t>
  </si>
  <si>
    <t>LATE FILLING FEES</t>
  </si>
  <si>
    <t>STAMP DUTY &amp; REGISTRATION</t>
  </si>
  <si>
    <t>MUNICIPAL TAX &amp; OTHER CHARGES</t>
  </si>
  <si>
    <t>MATERIAL PURCHASED</t>
  </si>
  <si>
    <t>ELECTRICITY CHARGES</t>
  </si>
  <si>
    <t>FIXED DEPOSIT</t>
  </si>
  <si>
    <t>INTEREST ON FIXED DEPOSIT</t>
  </si>
  <si>
    <t>RERA REGISTRATION FEES</t>
  </si>
  <si>
    <t>LOAN PROCESSING CHARGES</t>
  </si>
  <si>
    <t>KRL-49294-222070</t>
  </si>
  <si>
    <t>SAI FACILITY</t>
  </si>
  <si>
    <t>EPS/JAN/23/0362</t>
  </si>
  <si>
    <t>SHREEJI WATER PUMPS &amp; BOREWELL</t>
  </si>
  <si>
    <t>140/2022-23</t>
  </si>
  <si>
    <t>245</t>
  </si>
  <si>
    <t>030</t>
  </si>
  <si>
    <t>726-KE/22-23</t>
  </si>
  <si>
    <t>007</t>
  </si>
  <si>
    <t>015</t>
  </si>
  <si>
    <t>019</t>
  </si>
  <si>
    <t>ACO/22-23/226</t>
  </si>
  <si>
    <t>ACO/22-23/227</t>
  </si>
  <si>
    <t>SCSS/3275/22-23</t>
  </si>
  <si>
    <t>RK/872</t>
  </si>
  <si>
    <t>1927-KTC/22-23</t>
  </si>
  <si>
    <t>026</t>
  </si>
  <si>
    <t>029</t>
  </si>
  <si>
    <t>ACO/22-23/235</t>
  </si>
  <si>
    <t>SCSS/3342/22-23</t>
  </si>
  <si>
    <t>WE ARE ONE ENTERPRISES PVT LTD</t>
  </si>
  <si>
    <t>E/1266/22-23</t>
  </si>
  <si>
    <t>7360089689</t>
  </si>
  <si>
    <t>7360089690</t>
  </si>
  <si>
    <t>7360089722</t>
  </si>
  <si>
    <t>RK/902</t>
  </si>
  <si>
    <t>ACO/22-23/245</t>
  </si>
  <si>
    <t>1991-KTC/22-23</t>
  </si>
  <si>
    <t>ACO/22-23/246</t>
  </si>
  <si>
    <t>ACO/22-23/252</t>
  </si>
  <si>
    <t>AIS/905/22-23</t>
  </si>
  <si>
    <t>E/1655/22-23</t>
  </si>
  <si>
    <t>KHETHAVATH PADMA</t>
  </si>
  <si>
    <t>2055-KTC/22-23</t>
  </si>
  <si>
    <t>STAFF INCOME TAX</t>
  </si>
  <si>
    <t>Project expenses</t>
  </si>
  <si>
    <t>Estimated Cost as per Cost Vetting</t>
  </si>
  <si>
    <t>Difference between the Bills &amp; CA</t>
  </si>
  <si>
    <t>Difference between both the Bills</t>
  </si>
  <si>
    <t>Difference between both CA</t>
  </si>
  <si>
    <t>Remark</t>
  </si>
  <si>
    <t xml:space="preserve">Land Cost </t>
  </si>
  <si>
    <t>Construction Cost of Sale Building</t>
  </si>
  <si>
    <t>Approval Cost Of Fungible Cost &amp; Development cess premium &amp; Stamp Duty</t>
  </si>
  <si>
    <t xml:space="preserve">Architect Cost, RCC &amp; other Professional fees </t>
  </si>
  <si>
    <t>Administrative Expenses</t>
  </si>
  <si>
    <t>Marketing Expences</t>
  </si>
  <si>
    <t xml:space="preserve"> Interest Cost</t>
  </si>
  <si>
    <t>Contingency Cost</t>
  </si>
  <si>
    <t xml:space="preserve">Total Cost </t>
  </si>
  <si>
    <t xml:space="preserve">Revised Estimated Cost (in Cr.) </t>
  </si>
  <si>
    <t>Cost incurred as %age total cost of that Component</t>
  </si>
  <si>
    <t xml:space="preserve">Total </t>
  </si>
  <si>
    <t>Pariculars</t>
  </si>
  <si>
    <t>Sr. No.</t>
  </si>
  <si>
    <t>Balance</t>
  </si>
  <si>
    <t>Balance in Cr.</t>
  </si>
  <si>
    <t>Construction Cost</t>
  </si>
  <si>
    <t>Approval Cost &amp; Stamp Duty</t>
  </si>
  <si>
    <t>Professional Cost</t>
  </si>
  <si>
    <t>Admin Cost</t>
  </si>
  <si>
    <t>Marketing Cost</t>
  </si>
  <si>
    <t>Interest Cost</t>
  </si>
  <si>
    <t>Land Cost Description</t>
  </si>
  <si>
    <t>Description</t>
  </si>
  <si>
    <t>Total Cost</t>
  </si>
  <si>
    <t>Incurred Cost</t>
  </si>
  <si>
    <t>Seller Name</t>
  </si>
  <si>
    <t>Purchaser Name</t>
  </si>
  <si>
    <t>28.06.2013</t>
  </si>
  <si>
    <t>Deed of Surrender</t>
  </si>
  <si>
    <t>Mrs. Asha Ramesh Tiwari + 2 Others</t>
  </si>
  <si>
    <t>M/s. Amey Construction</t>
  </si>
  <si>
    <t>Declaration Cum Indemnity</t>
  </si>
  <si>
    <t>Power of Attorney</t>
  </si>
  <si>
    <t>06.02.2014</t>
  </si>
  <si>
    <t>Bheem Kamlashankar Tiwari</t>
  </si>
  <si>
    <t>17.01.2014</t>
  </si>
  <si>
    <t>Lalji Chandrabali Tiwari and 1 other</t>
  </si>
  <si>
    <t>Ashokkumar Mahabali Tiwari</t>
  </si>
  <si>
    <t>13.02.2006</t>
  </si>
  <si>
    <t>M/s. Bagwe Housing Pvt.Ltd</t>
  </si>
  <si>
    <t>Raamdular pandey</t>
  </si>
  <si>
    <t>21.12.2006</t>
  </si>
  <si>
    <t>Conveyance Deed</t>
  </si>
  <si>
    <t>Paamdular Pandey</t>
  </si>
  <si>
    <t>Stamp Duty</t>
  </si>
  <si>
    <t>Penalty Fees</t>
  </si>
  <si>
    <t>Reg. Fees</t>
  </si>
  <si>
    <t>15.01.2007</t>
  </si>
  <si>
    <t>Smt. Pushpavati Pandey</t>
  </si>
  <si>
    <t>Shri Vijaykumar Pandey</t>
  </si>
  <si>
    <t>Smt. Rajdulari Pandey</t>
  </si>
  <si>
    <t>Shri Santoshkumar Pandey</t>
  </si>
  <si>
    <t>Shri Laxminarayan Pandey</t>
  </si>
  <si>
    <t>10.01.2007</t>
  </si>
  <si>
    <t>12.04.2019</t>
  </si>
  <si>
    <t>Alternate Accommodation Agreement</t>
  </si>
  <si>
    <t>Vinod Trivedi</t>
  </si>
  <si>
    <t>13.03.2018</t>
  </si>
  <si>
    <t>Deepchand Chandel</t>
  </si>
  <si>
    <t>08.04.2019</t>
  </si>
  <si>
    <t>Bhupendra Trivedi</t>
  </si>
  <si>
    <t>02.01.2021</t>
  </si>
  <si>
    <t>Pankaj Pandey + 1</t>
  </si>
  <si>
    <t>14.02.2022</t>
  </si>
  <si>
    <t>Supplementary Agreement</t>
  </si>
  <si>
    <t>10.02.2022</t>
  </si>
  <si>
    <t>Total</t>
  </si>
  <si>
    <t>Rent Cost</t>
  </si>
  <si>
    <t>SHREE KRISHNA TRANSPORT</t>
  </si>
  <si>
    <t>SCSS/3571/22-23</t>
  </si>
  <si>
    <t>049</t>
  </si>
  <si>
    <t>2073-KTC/22-23</t>
  </si>
  <si>
    <t>RK/943</t>
  </si>
  <si>
    <t>R-0033</t>
  </si>
  <si>
    <t>DT/03-23/01</t>
  </si>
  <si>
    <t>ST/03-23/07</t>
  </si>
  <si>
    <t>HIRAL SHROFF</t>
  </si>
  <si>
    <t>CHAMUNDA ENTERPRISE</t>
  </si>
  <si>
    <t>281</t>
  </si>
  <si>
    <t>054</t>
  </si>
  <si>
    <t>087/22-23</t>
  </si>
  <si>
    <t>THAKKAR ELECTRICAL WORKS</t>
  </si>
  <si>
    <t>843-KE/22-23</t>
  </si>
  <si>
    <t>844-KE/22-23</t>
  </si>
  <si>
    <t>GST/22-23/836</t>
  </si>
  <si>
    <t>ST/2022-23/414</t>
  </si>
  <si>
    <t>733/22-23</t>
  </si>
  <si>
    <t>845-KE/22-23</t>
  </si>
  <si>
    <t>846-KE/22-23</t>
  </si>
  <si>
    <t>850-KE/22-23</t>
  </si>
  <si>
    <t>SCSS/3653/22-23</t>
  </si>
  <si>
    <t>059</t>
  </si>
  <si>
    <t>ACO/22-23/265</t>
  </si>
  <si>
    <t>708</t>
  </si>
  <si>
    <t>R.K.TRADERS</t>
  </si>
  <si>
    <t>RKT/660/22-23</t>
  </si>
  <si>
    <t>9200/22-23</t>
  </si>
  <si>
    <t>R.R.ENTERPRISES</t>
  </si>
  <si>
    <t>065</t>
  </si>
  <si>
    <t>7360093134</t>
  </si>
  <si>
    <t>7360093233</t>
  </si>
  <si>
    <t>7360093240</t>
  </si>
  <si>
    <t>7360093241</t>
  </si>
  <si>
    <t>198/209346</t>
  </si>
  <si>
    <t>7208</t>
  </si>
  <si>
    <t>GST/22-23/865</t>
  </si>
  <si>
    <t>MH2203152588</t>
  </si>
  <si>
    <t>ACO/22-23/271</t>
  </si>
  <si>
    <t>074</t>
  </si>
  <si>
    <t>077</t>
  </si>
  <si>
    <t>SCSS/3903/22-23</t>
  </si>
  <si>
    <t>RK/1011</t>
  </si>
  <si>
    <t>527/22-23</t>
  </si>
  <si>
    <t>08</t>
  </si>
  <si>
    <t>SC/MAR/2223/64</t>
  </si>
  <si>
    <t>088</t>
  </si>
  <si>
    <t>MARCH2023</t>
  </si>
  <si>
    <t>RISHABH ENTERPRISE</t>
  </si>
  <si>
    <t>729</t>
  </si>
  <si>
    <t>727</t>
  </si>
  <si>
    <t>1000NAI57001370</t>
  </si>
  <si>
    <t>1000NAI33008791</t>
  </si>
  <si>
    <t>K.R. ENTERPRISES</t>
  </si>
  <si>
    <t>564</t>
  </si>
  <si>
    <t>7360095007</t>
  </si>
  <si>
    <t>0023/23-24</t>
  </si>
  <si>
    <t>R C ENGINEERING WORKS</t>
  </si>
  <si>
    <t>7360095789</t>
  </si>
  <si>
    <t>7360095803</t>
  </si>
  <si>
    <t>099</t>
  </si>
  <si>
    <t>GKPCIN002</t>
  </si>
  <si>
    <t>7290</t>
  </si>
  <si>
    <t>752</t>
  </si>
  <si>
    <t>SCSS/0203/23-24</t>
  </si>
  <si>
    <t>WEATHER COOL SERVICE</t>
  </si>
  <si>
    <t>SCSS/0257/23-24</t>
  </si>
  <si>
    <t>105/106/107</t>
  </si>
  <si>
    <t>39/23-24</t>
  </si>
  <si>
    <t>GKPCIN003</t>
  </si>
  <si>
    <t>JANATA SAND SUPPLYING CO.</t>
  </si>
  <si>
    <t>0954</t>
  </si>
  <si>
    <t>GST/23-24/58</t>
  </si>
  <si>
    <t>00001</t>
  </si>
  <si>
    <t>SWANAND M.PRABHUTENDOLKAR-701 AMEY APRT</t>
  </si>
  <si>
    <t>MAHENDRAKUMAR CHANDRABHUSHAN RAI A/802 AMEY APART</t>
  </si>
  <si>
    <t>RANJINI PRABHTENDOLKAR-702-A AMEY APART</t>
  </si>
  <si>
    <t>HIREN DINESHCHANDRA KAPADIA 704 AMEY APARTMENT</t>
  </si>
  <si>
    <t>ADHESHKUMAR SHYAMNARAYAN MISHRA 804 AMEY APT</t>
  </si>
  <si>
    <t>SHYAMNARAYAN N. PANDEY-1101-AMEY APT.</t>
  </si>
  <si>
    <t>STAMP DUTY &amp; REGISTRATION-EXP</t>
  </si>
  <si>
    <t>ADVERTISE MENT</t>
  </si>
  <si>
    <t>CGST ON REVERSE</t>
  </si>
  <si>
    <t>TRANSPORTATION CHARGES</t>
  </si>
  <si>
    <t>Security Guards Charges</t>
  </si>
  <si>
    <t>Cooli &amp; Cartage Expenses</t>
  </si>
  <si>
    <t>Tenant Name</t>
  </si>
  <si>
    <t>Month</t>
  </si>
  <si>
    <t>Amount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</si>
  <si>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</si>
  <si>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</si>
  <si>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</si>
  <si>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</si>
  <si>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</si>
  <si>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</si>
  <si>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</si>
  <si>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</si>
  <si>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</si>
  <si>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</si>
  <si>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</si>
  <si>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</si>
  <si>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Vinod Shantilal Trivedi</t>
  </si>
  <si>
    <t>Nirmala Chandel</t>
  </si>
  <si>
    <t>TOTAL</t>
  </si>
  <si>
    <t xml:space="preserve"> Interest Cost (Bank Loan)</t>
  </si>
  <si>
    <t>Approval Cost Of Fungible Cost &amp; Development cess premium &amp; Stamp Duty &amp; TDR Cost</t>
  </si>
  <si>
    <t>SHRI.MINESH NIRANJAN SHAH</t>
  </si>
  <si>
    <t>ANDHRA BANK A/C NO. 002811100006481</t>
  </si>
  <si>
    <t>Payment</t>
  </si>
  <si>
    <t>TRIUMPH BUILDERS LLP</t>
  </si>
  <si>
    <t>UNION BANK OF INDIA A/C NO. 002811100006481</t>
  </si>
  <si>
    <t>256</t>
  </si>
  <si>
    <t>AXIS BANK - A/C. NO. 921020032222546</t>
  </si>
  <si>
    <t>250</t>
  </si>
  <si>
    <t>276</t>
  </si>
  <si>
    <t>STATE BANK OF INDIA - A/C NO.- 41156455207</t>
  </si>
  <si>
    <t xml:space="preserve">Stamp duty for 1101 </t>
  </si>
  <si>
    <t>802</t>
  </si>
  <si>
    <t>704</t>
  </si>
  <si>
    <t>804</t>
  </si>
  <si>
    <t>702</t>
  </si>
  <si>
    <t>701</t>
  </si>
  <si>
    <t>1604</t>
  </si>
  <si>
    <t>Salary</t>
  </si>
  <si>
    <t>Insurance Charges</t>
  </si>
  <si>
    <t>RERA Registration Charges</t>
  </si>
  <si>
    <t>SGST INTEREST</t>
  </si>
  <si>
    <t>SGST FEES</t>
  </si>
  <si>
    <t>REPAIR AND MANTENACE CHARGES</t>
  </si>
  <si>
    <t>CGST INTEREST</t>
  </si>
  <si>
    <t>CGST FEES</t>
  </si>
  <si>
    <t>BANK CHARGES</t>
  </si>
  <si>
    <t>PROFESSIONAL FEES (S &amp;  A)</t>
  </si>
  <si>
    <t>PROFESSIONALFEES -GST</t>
  </si>
  <si>
    <t>Rent</t>
  </si>
  <si>
    <t>Wing B Maternity Hospital</t>
  </si>
  <si>
    <t>Wing A Residential Building</t>
  </si>
  <si>
    <t>Floor</t>
  </si>
  <si>
    <t>Built Up Area in Sq. M.</t>
  </si>
  <si>
    <t>Staircase &amp; Lobby Area in Sq. M.</t>
  </si>
  <si>
    <t>Lift &amp; Lobby Area in Sq. M.</t>
  </si>
  <si>
    <t>Refuge Area in Sq. M.</t>
  </si>
  <si>
    <t>Stlit Area in Sq. M.</t>
  </si>
  <si>
    <t>Total Area in Sq. M.</t>
  </si>
  <si>
    <t>Duct Area in Sq. M.</t>
  </si>
  <si>
    <t>Society / Fitness Area in Sq. M.</t>
  </si>
  <si>
    <t>Ground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</si>
  <si>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</si>
  <si>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</si>
  <si>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</si>
  <si>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</si>
  <si>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</si>
  <si>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</si>
  <si>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</si>
  <si>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</si>
  <si>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</si>
  <si>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Terrace</t>
  </si>
  <si>
    <t>10th</t>
  </si>
  <si>
    <t>11th</t>
  </si>
  <si>
    <t>12th</t>
  </si>
  <si>
    <t>13th</t>
  </si>
  <si>
    <t>Excavation</t>
  </si>
  <si>
    <t>14th</t>
  </si>
  <si>
    <t>15th</t>
  </si>
  <si>
    <t>16th</t>
  </si>
  <si>
    <t>17th</t>
  </si>
  <si>
    <t>18th</t>
  </si>
  <si>
    <t>19th</t>
  </si>
  <si>
    <t>Construction Area in Sq. M.</t>
  </si>
  <si>
    <t>Completed Area in Sq. M.</t>
  </si>
  <si>
    <t>Rate per Sq. M.</t>
  </si>
  <si>
    <t>Full Value after completion</t>
  </si>
  <si>
    <t>Percentage of work completed</t>
  </si>
  <si>
    <t>Actual Expenditure till date in `</t>
  </si>
  <si>
    <t>No. of Parking</t>
  </si>
  <si>
    <t xml:space="preserve">TOTAL </t>
  </si>
  <si>
    <t>SHREEJI WOODCRAFT PVT.LTD.</t>
  </si>
  <si>
    <t>26AALCS3011M1Z9</t>
  </si>
  <si>
    <t>OTIS ELEVATOR COMPANY (I) LTD</t>
  </si>
  <si>
    <t>27AAACO0481E1ZR</t>
  </si>
  <si>
    <t>27AAACJ6715G1ZN</t>
  </si>
  <si>
    <t>27ADXFS3023P1Z9</t>
  </si>
  <si>
    <t>27ADBFS3046G1Z7</t>
  </si>
  <si>
    <t>27AAACG1395D1ZU</t>
  </si>
  <si>
    <t>27AAGCG9765K1ZV</t>
  </si>
  <si>
    <t>27AVQPS7709F1ZY</t>
  </si>
  <si>
    <t>27AAAFJ4746Q1ZT</t>
  </si>
  <si>
    <t>27ABZPJ2820R1ZS</t>
  </si>
  <si>
    <t>27AIEPD3168L1Z5</t>
  </si>
  <si>
    <t>CHETAN ELECTRICALS &amp; HARDWARE</t>
  </si>
  <si>
    <t>27ABYPM9092M1ZE</t>
  </si>
  <si>
    <t>241</t>
  </si>
  <si>
    <t>242</t>
  </si>
  <si>
    <t>243</t>
  </si>
  <si>
    <t>27ADUPG3954C1ZE</t>
  </si>
  <si>
    <t>244</t>
  </si>
  <si>
    <t>27AEBPT7394B1ZA</t>
  </si>
  <si>
    <t>246</t>
  </si>
  <si>
    <t>248</t>
  </si>
  <si>
    <t>249</t>
  </si>
  <si>
    <t>251</t>
  </si>
  <si>
    <t>KIAAN ENTERPRISE</t>
  </si>
  <si>
    <t>252</t>
  </si>
  <si>
    <t>27AOLPB6420N1ZR</t>
  </si>
  <si>
    <t>253</t>
  </si>
  <si>
    <t>SUPREME GYPSUM PVT LTD</t>
  </si>
  <si>
    <t>254</t>
  </si>
  <si>
    <t>27AAACA4000D1ZK</t>
  </si>
  <si>
    <t>255</t>
  </si>
  <si>
    <t>257</t>
  </si>
  <si>
    <t>27AGMPK6447P1ZJ</t>
  </si>
  <si>
    <t>259</t>
  </si>
  <si>
    <t>260</t>
  </si>
  <si>
    <t>261</t>
  </si>
  <si>
    <t>262</t>
  </si>
  <si>
    <t>263</t>
  </si>
  <si>
    <t>264</t>
  </si>
  <si>
    <t>266</t>
  </si>
  <si>
    <t>269</t>
  </si>
  <si>
    <t>270</t>
  </si>
  <si>
    <t>27AAJFK0527B1ZR</t>
  </si>
  <si>
    <t>272</t>
  </si>
  <si>
    <t>273</t>
  </si>
  <si>
    <t>PADMAVATI DECOR</t>
  </si>
  <si>
    <t>277</t>
  </si>
  <si>
    <t>27AFSPK8649C1ZY</t>
  </si>
  <si>
    <t>282</t>
  </si>
  <si>
    <t>284</t>
  </si>
  <si>
    <t>288</t>
  </si>
  <si>
    <t>295</t>
  </si>
  <si>
    <t>27AGAPG1412C1ZB</t>
  </si>
  <si>
    <t>301</t>
  </si>
  <si>
    <t>27AANFV8458J1Z9</t>
  </si>
  <si>
    <t>308</t>
  </si>
  <si>
    <t>309</t>
  </si>
  <si>
    <t>310</t>
  </si>
  <si>
    <t>311</t>
  </si>
  <si>
    <t>313</t>
  </si>
  <si>
    <t>314</t>
  </si>
  <si>
    <t>27AFRPB4005J1ZJ</t>
  </si>
  <si>
    <t>321</t>
  </si>
  <si>
    <t>322</t>
  </si>
  <si>
    <t>325</t>
  </si>
  <si>
    <t>326</t>
  </si>
  <si>
    <t>327</t>
  </si>
  <si>
    <t>328</t>
  </si>
  <si>
    <t>BHUPENDRA SHANTILAL TRIVEDI</t>
  </si>
  <si>
    <t>DEEP CHAND CHANDEL</t>
  </si>
  <si>
    <t xml:space="preserve">NIRMALA DIPCHAND CHANDEL </t>
  </si>
  <si>
    <t>VINOD SHANTILAL TRIVEDI</t>
  </si>
  <si>
    <t>MUNICIPAL TAX &amp; OTHER CHARGES PAID TO MUMBAI INTERNATIONAL AIRPOT</t>
  </si>
  <si>
    <t>AMIT PATIL</t>
  </si>
  <si>
    <t>SALARY PAID</t>
  </si>
  <si>
    <t>UMESWH GANESH THAKUR</t>
  </si>
  <si>
    <t>MOOL CHAND KEWALA SHANKAR YADAV</t>
  </si>
  <si>
    <t>SHASHIKANT PATEL</t>
  </si>
  <si>
    <t>RAMESHWAR S HOGADE</t>
  </si>
  <si>
    <t>AMIT SHOK PATIL</t>
  </si>
  <si>
    <t xml:space="preserve">MADHUKAR RATHOD </t>
  </si>
  <si>
    <t>PRATHAMESH LAD</t>
  </si>
  <si>
    <t>TEJAS RAJENDRA POKHARKAR</t>
  </si>
  <si>
    <t>KALU BHIKARI SINGH</t>
  </si>
  <si>
    <t xml:space="preserve">FAISAL ABDUL MASJID </t>
  </si>
  <si>
    <t>MAYUR BHOSALE</t>
  </si>
  <si>
    <t>DHAWAL SHAH</t>
  </si>
  <si>
    <t xml:space="preserve">RAMESH V. SINGH </t>
  </si>
  <si>
    <t>SUNIL MULAY</t>
  </si>
  <si>
    <t>DHANRAJ V HATKAR</t>
  </si>
  <si>
    <t>MR SANDEEP TAPARIA</t>
  </si>
  <si>
    <t xml:space="preserve">BRIJESH GANDHI </t>
  </si>
  <si>
    <t>UMESH GANESH THAKUR</t>
  </si>
  <si>
    <t>AMIT ASHOK PATEL</t>
  </si>
  <si>
    <t>NAFISA HOZEFA UJJAINWALA SALARY</t>
  </si>
  <si>
    <t>ADANI ELECTRICITY</t>
  </si>
  <si>
    <t>A1 STAR TRANSPORT</t>
  </si>
  <si>
    <t>VISION TRANSPORT</t>
  </si>
  <si>
    <t>SECURITY GUARDS CHARGES</t>
  </si>
  <si>
    <t>STAMP DUTY AND REGISTRATION FEES</t>
  </si>
  <si>
    <t>PAID TO FLAT NO 1201</t>
  </si>
  <si>
    <t>SUSHMA ENTERPRISES</t>
  </si>
  <si>
    <t>BHIMRAI NARSAPPA POOJARY</t>
  </si>
  <si>
    <t>MUSTAK ALAM</t>
  </si>
  <si>
    <t>267</t>
  </si>
  <si>
    <t>MOHAMMAD JAVEED</t>
  </si>
  <si>
    <t>271</t>
  </si>
  <si>
    <t>SUDIP BISWAS</t>
  </si>
  <si>
    <t>03-Jun-23</t>
  </si>
  <si>
    <t>275</t>
  </si>
  <si>
    <t>05-Jun-23</t>
  </si>
  <si>
    <t>UNITED ONE CONSTRUCTION</t>
  </si>
  <si>
    <t>INDUDEVI RAMAVATAR PRASAD</t>
  </si>
  <si>
    <t>278</t>
  </si>
  <si>
    <t>ANAND DEVENDRA TIWARI</t>
  </si>
  <si>
    <t>279</t>
  </si>
  <si>
    <t>BHIMJI DEVJI PATEL HUF</t>
  </si>
  <si>
    <t>283</t>
  </si>
  <si>
    <t>07-Jun-23</t>
  </si>
  <si>
    <t>DAYALAL K PATEL HUF</t>
  </si>
  <si>
    <t>285</t>
  </si>
  <si>
    <t>08-Jun-23</t>
  </si>
  <si>
    <t>NUREJA KHATUN NAYYAR ALAM</t>
  </si>
  <si>
    <t>286</t>
  </si>
  <si>
    <t>KANTABEN DAYALAL PATEL</t>
  </si>
  <si>
    <t>287</t>
  </si>
  <si>
    <t>DIPEN P RAMJIYANI</t>
  </si>
  <si>
    <t>289</t>
  </si>
  <si>
    <t>10-Jun-23</t>
  </si>
  <si>
    <t>TARULATA BHARAT PATEL</t>
  </si>
  <si>
    <t>290</t>
  </si>
  <si>
    <t>SUSHIL VINOD VELANI HUF</t>
  </si>
  <si>
    <t>291</t>
  </si>
  <si>
    <t>RAKESH BHIMJI CHAUHAN HUF</t>
  </si>
  <si>
    <t>292</t>
  </si>
  <si>
    <t>DEV JAYESH CHAUHAN</t>
  </si>
  <si>
    <t>293</t>
  </si>
  <si>
    <t>MOHAN SUDHIR YADAV</t>
  </si>
  <si>
    <t>294</t>
  </si>
  <si>
    <t>SUSHIL V VELANI</t>
  </si>
  <si>
    <t>296</t>
  </si>
  <si>
    <t>KABITA HALDER</t>
  </si>
  <si>
    <t>297</t>
  </si>
  <si>
    <t>SHAMIM KHALIL ALAM</t>
  </si>
  <si>
    <t>298</t>
  </si>
  <si>
    <t>11-Jun-23</t>
  </si>
  <si>
    <t>ROHIT P RAMJIYANI</t>
  </si>
  <si>
    <t>299</t>
  </si>
  <si>
    <t>MOHD SHAKIL ABDUL MATIN</t>
  </si>
  <si>
    <t>300</t>
  </si>
  <si>
    <t>VINOD D VELANI HUF</t>
  </si>
  <si>
    <t>302</t>
  </si>
  <si>
    <t>12-Jun-23</t>
  </si>
  <si>
    <t>VINOD DHANJI VELANI</t>
  </si>
  <si>
    <t>303</t>
  </si>
  <si>
    <t>SNEHAL ANAND TIWARI</t>
  </si>
  <si>
    <t>305</t>
  </si>
  <si>
    <t>13-Jun-23</t>
  </si>
  <si>
    <t>PRAVIN DAYALAL PATEL HUF</t>
  </si>
  <si>
    <t>306</t>
  </si>
  <si>
    <t>DEEPTI JAYESH CHAUHAN</t>
  </si>
  <si>
    <t>312</t>
  </si>
  <si>
    <t>14-Jun-23</t>
  </si>
  <si>
    <t>RAJUKUMAR SUKHDEV DAS</t>
  </si>
  <si>
    <t>315</t>
  </si>
  <si>
    <t>JAYESH BHIMJI PATEL HUF</t>
  </si>
  <si>
    <t>316</t>
  </si>
  <si>
    <t>15-Jun-23</t>
  </si>
  <si>
    <t>SATENDER KUMAR B SINGH HUF</t>
  </si>
  <si>
    <t>317</t>
  </si>
  <si>
    <t>ANJAMMA BHIMREDDY PUJARI</t>
  </si>
  <si>
    <t>320</t>
  </si>
  <si>
    <t>16-Jun-23</t>
  </si>
  <si>
    <t>323</t>
  </si>
  <si>
    <t>17-Jun-23</t>
  </si>
  <si>
    <t>SHAH INTERIOR</t>
  </si>
  <si>
    <t>324</t>
  </si>
  <si>
    <t>19-Jun-23</t>
  </si>
  <si>
    <t>SUMIT VINOD VELANI</t>
  </si>
  <si>
    <t>333</t>
  </si>
  <si>
    <t>20-Jun-23</t>
  </si>
  <si>
    <t>HARENDRA PRASAD KOYARI</t>
  </si>
  <si>
    <t>334</t>
  </si>
  <si>
    <t>SADAF HUSSAIN AZIZ MULLA</t>
  </si>
  <si>
    <t>336</t>
  </si>
  <si>
    <t>21-Jun-23</t>
  </si>
  <si>
    <t>SHUBHAM YADAV</t>
  </si>
  <si>
    <t>337</t>
  </si>
  <si>
    <t>23-Jun-23</t>
  </si>
  <si>
    <t>MUM/2324/MAY/141</t>
  </si>
  <si>
    <t xml:space="preserve">PRINTING &amp; STATIONERY </t>
  </si>
  <si>
    <t>SANTOSH ELECTRICALS</t>
  </si>
  <si>
    <t>PROPTIGER MARKETING SERVICES PVT LTD</t>
  </si>
  <si>
    <t>M.P.WATER SUPPLIER</t>
  </si>
  <si>
    <t>WELFARE AT SITE</t>
  </si>
  <si>
    <t>498</t>
  </si>
  <si>
    <t>545</t>
  </si>
  <si>
    <t>606</t>
  </si>
  <si>
    <t>190/193/197/198</t>
  </si>
  <si>
    <t>202/203/207/210/216/219</t>
  </si>
  <si>
    <t>GOOD LUCK FACILITY</t>
  </si>
  <si>
    <t>SALARY</t>
  </si>
  <si>
    <t>CH.NO 165475 BEING AMOUNT PAID MAYUR BHOSALE FOR SALARY MONTH OF JUNE-2023</t>
  </si>
  <si>
    <t>CH.NO 165476 BEING AMOUNT PAID DHAWAL SHAH  FOR SALARY MONTH OF JUNE-2023</t>
  </si>
  <si>
    <t>CH.NO 165477 BEING AMOUNT PAID RAMESH V.SINGH  FOR SALARY MONTH OF JUNE-2023</t>
  </si>
  <si>
    <t>CH.NO 165478 BEING AMOUNT PAID BRIJESH GANDHI  FOR SALARY MONTH OF JUNE-2023</t>
  </si>
  <si>
    <t>CH.NO 165479 BEING AMOUNT PAID SUNIL MULAY  FOR SALARY MONTH OF JUNE-2023</t>
  </si>
  <si>
    <t>CH.NO 165480 BEING AMOUNT PAID DHANRAJ VHATKAR-  FOR SALARY MONTH OF JUNE-2023</t>
  </si>
  <si>
    <t>CH.NO 165481 BEING AMOUNT PAID UMESH GANESH THAKUR-  FOR SALARY MONTH OF JUNE-2023</t>
  </si>
  <si>
    <t>CH.NO 165482 BEING AMOUNT PAID MOOLCHAND KEWALASHANKAR YADAV- FOR SALARY MONTH OF JUNE-2023</t>
  </si>
  <si>
    <t>CH.NO 165483 BEING AMOUNT PAID SHASHIKANT PATEL- FOR SALARY MONTH OF JUNE-2023</t>
  </si>
  <si>
    <t>CH.NO 165484 BEING AMOUNT PAID RAMESHWAR S HOGADE- FOR SALARY MONTH OF JUNE-2023</t>
  </si>
  <si>
    <t>CH.NO 165485 BEING AMOUNT PAID AMIT ASHOK PATIL- FOR SALARY MONTH OF JUNE-2023</t>
  </si>
  <si>
    <t>CH.NO 165486 BEING AMOUNT PAID MADHUKAR RATHOD- FOR SALARY MONTH OF JUNE-2023</t>
  </si>
  <si>
    <t>CH.NO 165487 BEING AMOUNT PAID PRATHAMESH LAD- FOR SALARY MONTH OF JUNE-2023</t>
  </si>
  <si>
    <t>CH.NO 165488 BEING AMOUNT PAID TEJAS RAJENDRA POKHARKAR- FOR SALARY MONTH OF JUNE-2023</t>
  </si>
  <si>
    <t>CH.NO 165490 BEING AMOUNT PAID YOUR SELF A/C RTGS NAFISA HOZEFA UJJAINWALA- FOR SALARY MONTH OF JUNE-2023</t>
  </si>
  <si>
    <t>CH.NO 165491 BEING AMOUNT PAID KALU BHIKARI SINGH- FOR SALARY MONTH OF JUNE-2023</t>
  </si>
  <si>
    <t>CH.NO 165492 BEING AMOUNT PAID FAISAL ABDUL MASJID LOHARI- FOR SALARY MONTH OF JUNE-2023</t>
  </si>
  <si>
    <t>Cheque No 165531 BEING AMOUNT PAID FOR  MAYUR BHOSALE FOR SALARY MONTH OF JULY 2023</t>
  </si>
  <si>
    <t>Cheque No 165549 BEING AMOUNT PAID FOR  DHAWAL SHAH- FOR SALARY MONTH OF JULY 2023</t>
  </si>
  <si>
    <t>Cheque No 165533 BEING AMOUNT PAID FOR  RAMESH V SINGH- FOR SALARY MONTH OF JULY 2023</t>
  </si>
  <si>
    <t>Cheque No 165534 BEING AMOUNT PAID FOR  BRIJESH GANDHI- FOR SALARY MONTH OF JULY 2023</t>
  </si>
  <si>
    <t>Cheque No 165535 BEING AMOUNT PAID FOR  SUNIL MULAY- FOR SALARY MONTH OF JULY 2023</t>
  </si>
  <si>
    <t>Cheque No 165536 BEING AMOUNT PAID FOR  DHANRAJ VHATKAR- FOR SALARY MONTH OF JULY 2023</t>
  </si>
  <si>
    <t>Cheque No 165537 BEING AMOUNT PAID FOR  UMESH GANESH THAKUR- FOR SALARY MONTH OF JULY 2023</t>
  </si>
  <si>
    <t>Cheque No 165538 BEING AMOUNT PAID FOR  MOOLCHAND KEWALASHANKAR YADAV- FOR SALARY MONTH OF JULY 2023</t>
  </si>
  <si>
    <t>Cheque No 165539 BEING AMOUNT PAID FOR  SHASHIKANT PATEL- FOR SALARY MONTH OF JULY 2023</t>
  </si>
  <si>
    <t>Cheque No 165540 BEING AMOUNT PAID FOR  RAMESHWAR S HOGADE- FOR SALARY MONTH OF JULY 2023</t>
  </si>
  <si>
    <t>Cheque No 165541 BEING AMOUNT PAID FOR  MADHUKAR RATHOD- FOR SALARY MONTH OF JULY 2023</t>
  </si>
  <si>
    <t>Cheque No 165542 BEING AMOUNT PAID FOR  PRATHAMESH LAD - FOR SALARY MONTH OF JULY 2023</t>
  </si>
  <si>
    <t>Cheque No 165543 BEING AMOUNT PAID FOR  TEJAS RAJENDRA POKHARKAR - FOR SALARY MONTH OF JULY 2023</t>
  </si>
  <si>
    <t>Cheque No 165545 BEING AMOUNT PAID FOR  YOUR SELF A/C RTGS NAFISA HOZEFA UJJAINWALA - FOR SALARY MONTH OF JULY 2023</t>
  </si>
  <si>
    <t>Cheque No 165546 BEING AMOUNT PAID FOR  KALU BHIKARI SINGH - FOR SALARY MONTH OF JULY 2023</t>
  </si>
  <si>
    <t>Cheque No 165547 BEING AMOUNT PAID FOR  FAISAL ABDUL MASJID LAHORI - FOR SALARY MONTH OF JULY 2023</t>
  </si>
  <si>
    <t>Cheque No 165613 BEING AMOUNT PAID FOR  KALU BHIKARI SINGH - FOR SALARY MONTH OF AUGUST 2023</t>
  </si>
  <si>
    <t>CH.NO 898127 SALARY FOR JULY PAID TO AMIT ASHOK PATIL</t>
  </si>
  <si>
    <t>Cheque No 165597 BEING AMOUNT PAID FOR  MAYUR BHOSALE FOR SALARY MONTH OF AUGUST 2023</t>
  </si>
  <si>
    <t>Cheque No 165598 BEING AMOUNT PAID FOR  DHAWAL SHAH- FOR SALARY MONTH OF AUGUST 2023</t>
  </si>
  <si>
    <t>Cheque No 165599 BEING AMOUNT PAID FOR  RAMESH V SINGH- FOR SALARY MONTH OF AUGUST 2023</t>
  </si>
  <si>
    <t>Cheque No 165600 BEING AMOUNT PAID FOR  BRIJESH GANDHI- FOR SALARY MONTH OF AUGUST 2023</t>
  </si>
  <si>
    <t>Cheque No 165601 BEING AMOUNT PAID FOR  SUNIL MULAY- FOR SALARY MONTH OF AUGUST 2023</t>
  </si>
  <si>
    <t>Cheque No 165602 BEING AMOUNT PAID FOR  DHANRAJ VHATKAR- FOR SALARY MONTH OF AUGUST 2023</t>
  </si>
  <si>
    <t>Cheque No 165603 BEING AMOUNT PAID FOR  UMESH GANESH THAKUR- FOR SALARY MONTH OF AUGUST 2023</t>
  </si>
  <si>
    <t>Cheque No 165604 BEING AMOUNT PAID FOR  MOOLCHAND KEWALASHANKAR YADAV- FOR SALARY MONTH OF AUGUST 2023</t>
  </si>
  <si>
    <t>Cheque No 165605 BEING AMOUNT PAID FOR  SHASHIKANT PATEL- FOR SALARY MONTH OF AUGUST 2023</t>
  </si>
  <si>
    <t>Cheque No 165606 BEING AMOUNT PAID FOR  RAMESHWAR S HOGADE- FOR SALARY MONTH OF AUGUST 2023</t>
  </si>
  <si>
    <t>CH.NO 165607 SALARY FOR AUGUST 2023 PAID TO AMIT ASHOK PATIL</t>
  </si>
  <si>
    <t>Cheque No 165608 BEING AMOUNT PAID FOR  MADHUKAR RATHOD- FOR SALARY MONTH OF AUGUST 2023</t>
  </si>
  <si>
    <t>Cheque No 165609 BEING AMOUNT PAID FOR  PRATHAMESH LAD - FOR SALARY MONTH OF AUGUST 2023</t>
  </si>
  <si>
    <t>Cheque No 165610 BEING AMOUNT PAID FOR  TEJAS RAJENDRA POKHARKAR - FOR SALARY MONTH OF AUGUST 2023</t>
  </si>
  <si>
    <t>Cheque No 165612 BEING AMOUNT PAID FOR  YOUR SELF A/C RTGS NAFISA HOZEFA UJJAINWALA - FOR SALARY MONTH OF AUGUST 2023</t>
  </si>
  <si>
    <t>Cheque No 165614 BEING AMOUNT PAID FOR  FAISAL ABDUL MASJID LAHORI - FOR SALARY MONTH OF AUGUST 2023</t>
  </si>
  <si>
    <t>AUDIT FEES</t>
  </si>
  <si>
    <t>SALES &amp; ADMINISTRATIVE EXPENSE</t>
  </si>
  <si>
    <t>GENERAL EXPENSESS</t>
  </si>
  <si>
    <t>INTEREST ON GOVERNMENT DUE</t>
  </si>
  <si>
    <t>CH.NO 898109 FOR FALT NO.1703 AMEY APARTMENT</t>
  </si>
  <si>
    <t>CH.NO 983400  AG FLAT NO. 904 AMEY APARTMENT</t>
  </si>
  <si>
    <t>CH.NO 165594 STAMP DUTY PAID  FLAT NO 1203 AMEY APT KINJAL VIPUL SHAH ( SD 1206360 + REG 30000)</t>
  </si>
  <si>
    <t>CH.NO 898131 AG STAMP DUTY PAID FOR 902 AMEY APARTMENT</t>
  </si>
  <si>
    <t>ARCHITECT FEES</t>
  </si>
  <si>
    <t>TESTING CHARGES</t>
  </si>
  <si>
    <t>REHAN ENTERPRISES</t>
  </si>
  <si>
    <t>MANGESH AMGOTHU</t>
  </si>
  <si>
    <t>WATER PUMP HIRE SERVICE</t>
  </si>
  <si>
    <t>GKPCN007</t>
  </si>
  <si>
    <t>611</t>
  </si>
  <si>
    <t>H P CORPORATION</t>
  </si>
  <si>
    <t>SHREE GANESHA TRADING</t>
  </si>
  <si>
    <t>JYOTI KITCHEN INDUSTRIES PVT.LTD.</t>
  </si>
  <si>
    <t>OM ENTERPRISES</t>
  </si>
  <si>
    <t>MAHAVIR MINERALS</t>
  </si>
  <si>
    <t>27ABEFR4889H1ZM</t>
  </si>
  <si>
    <t>MH/NE/23002793</t>
  </si>
  <si>
    <t>MH/NE/23002622</t>
  </si>
  <si>
    <t>Incurred Cost as per Bill till 31.12.2023</t>
  </si>
  <si>
    <t>Incurred Cost as per CA till 31.12.2023</t>
  </si>
  <si>
    <t>31.12.2023 as per Bill Tally (inclusive of GST)</t>
  </si>
  <si>
    <t>Incurred Cost in ` till 31.12.2023</t>
  </si>
  <si>
    <t>Incurred Cost in ` Cr. Till 31.12.2023</t>
  </si>
  <si>
    <t>BONANZA ESTATE AGENCY</t>
  </si>
  <si>
    <t>BROKARAGE &amp; COMMISSION</t>
  </si>
  <si>
    <t>CO/12-23/05</t>
  </si>
  <si>
    <t>MUM/2324/DEC/156</t>
  </si>
  <si>
    <t>REPAIR AND MAINTENACE CHARGES GST</t>
  </si>
  <si>
    <t>769</t>
  </si>
  <si>
    <t>770</t>
  </si>
  <si>
    <t>831</t>
  </si>
  <si>
    <t>847</t>
  </si>
  <si>
    <t>636</t>
  </si>
  <si>
    <t>566</t>
  </si>
  <si>
    <t>645</t>
  </si>
  <si>
    <t>335</t>
  </si>
  <si>
    <t>583</t>
  </si>
  <si>
    <t>655</t>
  </si>
  <si>
    <t>AIWALE ENTERPRISES</t>
  </si>
  <si>
    <t>268</t>
  </si>
  <si>
    <t>SAI SERVICE FACILITY</t>
  </si>
  <si>
    <t>INSURANCE CHARGES</t>
  </si>
  <si>
    <t>Cheque No 164777 BEING AMOUNT PAID FOR  MAYUR BHOSALE FOR SALARY MONTH OF SEPTEMBER 2023</t>
  </si>
  <si>
    <t>715</t>
  </si>
  <si>
    <t>Cheque No 164778 BEING AMOUNT PAID FOR  DHAWAL SHAH- FOR SALARY MONTH OF SEPTEMBER 2023</t>
  </si>
  <si>
    <t>716</t>
  </si>
  <si>
    <t>Cheque No.164779 BEING AMOUNT PAID FOR  RAMESH V SINGH- FOR SALARY MONTH OF SEPTEMBER 23</t>
  </si>
  <si>
    <t>717</t>
  </si>
  <si>
    <t>Cheque No 164780 BEING AMOUNT PAID FOR  BRIJESH GANDHI- FOR SALARY MONTH OF SEPTEMBER 2023</t>
  </si>
  <si>
    <t>718</t>
  </si>
  <si>
    <t>Cheque No 164781 BEING AMOUNT PAID FOR  SUNIL MULAY- FOR SALARY MONTH OF SEPTEMBER 2023</t>
  </si>
  <si>
    <t>719</t>
  </si>
  <si>
    <t>Cheque No 164782 BEING AMOUNT PAID FOR  DHANRAJ VHATKAR- FOR SALARY MONTH OF SEPTEMBER 2023</t>
  </si>
  <si>
    <t>720</t>
  </si>
  <si>
    <t>Cheque No 164783 BEING AMOUNT PAID FOR  UMESH GANESH THAKUR- FOR SALARY MONTH OF SEPTEMBER 2023</t>
  </si>
  <si>
    <t>721</t>
  </si>
  <si>
    <t>Cheque No 164784 BEING AMOUNT PAID FOR  MOOLCHAND KEWALASHANKAR YADAV- FOR SALARY MONTH OF SEPTEMBER 2023</t>
  </si>
  <si>
    <t>722</t>
  </si>
  <si>
    <t>Cheque No 164795 BEING AMOUNT PAID FOR  SHASHIKANT PATEL- FOR SALARY MONTH OF SEPTEMBER 2023</t>
  </si>
  <si>
    <t>723</t>
  </si>
  <si>
    <t>Cheque No 164786 BEING AMOUNT PAID FOR  RAMESHWAR S HOGADE- FOR SALARY MONTH OF SEPTEMBER 2023</t>
  </si>
  <si>
    <t>724</t>
  </si>
  <si>
    <t>CH.NO 164796 SALARY FOR SEPTEMBER 2023 PAID TO AMIT ASHOK PATIL</t>
  </si>
  <si>
    <t>725</t>
  </si>
  <si>
    <t>Cheque No 164788 BEING AMOUNT PAID FOR  MADHUKAR RATHOD- FOR SALARY MONTH OF SEPTEMBER 2023</t>
  </si>
  <si>
    <t>726</t>
  </si>
  <si>
    <t>Cheque No 164789 BEING AMOUNT PAID FOR  PRATHAMESH LAD - FOR SALARY MONTH OF SEPTEMBER 2023</t>
  </si>
  <si>
    <t>Cheque No 164790 BEING AMOUNT PAID FOR  TEJAS RAJENDRA POKHARKAR - FOR SALARY MONTH OF SEPTEMBER 2023</t>
  </si>
  <si>
    <t>728</t>
  </si>
  <si>
    <t>Cheque No 164792 BEING AMOUNT PAID FOR  YOUR SELF A/C RTGS NAFISA HOZEFA UJJAINWALA - FOR SALARY MONTH OF SEPTEMBER 2023</t>
  </si>
  <si>
    <t>730</t>
  </si>
  <si>
    <t>Cheque No 164793 BEING AMOUNT PAID FOR  KALU BHIKARI SINGH - FOR SALARY MONTH OF SEPTEMBER 2023</t>
  </si>
  <si>
    <t>731</t>
  </si>
  <si>
    <t>Cheque No 164794 BEING AMOUNT PAID FOR  FAISAL ABDUL MASJID LAHORI - FOR SALARY MONTH OF SEPTEMBER 2023</t>
  </si>
  <si>
    <t>732</t>
  </si>
  <si>
    <t>Cheque No 164814 BEING AMOUNT PAID FOR  MAYUR BHOSALE- FOR SALARY MONTH OF OCT- 2023</t>
  </si>
  <si>
    <t>789</t>
  </si>
  <si>
    <t>Cheque No 164815 BEING AMOUNT PAID FOR  DHAWAL SHAH- FOR SALARY MONTH OF OCT- 2023</t>
  </si>
  <si>
    <t>790</t>
  </si>
  <si>
    <t>Cheque No 164816 BEING AMOUNT PAID FOR  RAMESH V.SINGH- FOR SALARY MONTH OF OCT- 2023</t>
  </si>
  <si>
    <t>791</t>
  </si>
  <si>
    <t>Cheque No 164817 BEING AMOUNT PAID FOR  BRIJESH GANDHI- FOR SALARY MONTH OF OCT- 2023</t>
  </si>
  <si>
    <t>792</t>
  </si>
  <si>
    <t>Cheque No 164818 BEING AMOUNT PAID FOR  SUNIL MULAY- FOR SALARY MONTH OF OCT- 2023</t>
  </si>
  <si>
    <t>793</t>
  </si>
  <si>
    <t>Cheque No 164819 BEING AMOUNT PAID FOR  DHANRAJ VHATKAR- FOR SALARY MONTH OF OCT- 2023</t>
  </si>
  <si>
    <t>794</t>
  </si>
  <si>
    <t>Cheque No 164820 BEING AMOUNT PAID FOR  UMESH GANESH THAKUR FOR SALARY MONTH OF OCT- 2023</t>
  </si>
  <si>
    <t>795</t>
  </si>
  <si>
    <t>Cheque No 164821 BEING AMOUNT PAID FOR  MOOLCHAND KEWALASHANKAR YADAV FOR SALARY MONTH OF OCT- 2023</t>
  </si>
  <si>
    <t>796</t>
  </si>
  <si>
    <t>Cheque No 164822 BEING AMOUNT PAID FOR  SHASHIKANT PATEL- FOR  SALARY MONTH OF OCT- 2023</t>
  </si>
  <si>
    <t>797</t>
  </si>
  <si>
    <t>Cheque No 164823 BEING AMOUNT PAID FOR  RAMESHWAR S HOGADE- FOR  SALARY MONTH OF OCT- 2023</t>
  </si>
  <si>
    <t>798</t>
  </si>
  <si>
    <t>Cheque No 164824 BEING AMOUNT PAID FOR  MADHUKAR RATHOD- FOR  SALARY MONTH OF OCT- 2023</t>
  </si>
  <si>
    <t>799</t>
  </si>
  <si>
    <t>Cheque No 164825 BEING AMOUNT PAID FOR  PRATHAMESH LAD- FOR  SALARY MONTH OF OCT- 2023</t>
  </si>
  <si>
    <t>800</t>
  </si>
  <si>
    <t>Cheque No 164827 BEING AMOUNT PAID FOR YOUR SELF A/C RTGS NAFISA HOZEFA UJJAINWALA - FOR  MONTH OF OCT- 202</t>
  </si>
  <si>
    <t>801</t>
  </si>
  <si>
    <t>Cheque No 164828 BEING AMOUNT PAID FOR KALU BHIKARI SINGH - FOR  MONTH OF OCT- 202</t>
  </si>
  <si>
    <t>CH.NO 164875  AMOUNT PAID SHASHI KANT PATEL FOR SALARY MONTH OF NOV 2023</t>
  </si>
  <si>
    <t>CH.NO 164874  AMOUNT PAID MAYUR BHOSALE FOR SALARY MONTH OF NOV 2023</t>
  </si>
  <si>
    <t>CH.NO 164874  AMOUNT PAID DHAWAL SHAH- FOR SALARY MONTH OF NOV 2023</t>
  </si>
  <si>
    <t>CH.NO 164874  AMOUNT PAID RAMESH V SINGH- FOR SALARY MONTH OF NOV 2023</t>
  </si>
  <si>
    <t>CH.NO 164874  AMOUNT PAID BRIJESH GANDHI- FOR SALARY MONTH OF NOV 2023</t>
  </si>
  <si>
    <t>CH.NO 164874  AMOUNT PAID SUNIL MULAY- FOR SALARY MONTH OF NOV 2023</t>
  </si>
  <si>
    <t>CH.NO 164874  AMOUNT PAID DHANRAJ VHATKAR- FOR SALARY MONTH OF NOV 2023</t>
  </si>
  <si>
    <t>CH.NO 164874  AMOUNT PAID MOOL CHAND KEWALASHANKAR YADAV- FOR SALARY MONTH OF NOV 2023</t>
  </si>
  <si>
    <t>CH.NO 164874  AMOUNT PAID RAMESHWAR S HOGADE- FOR SALARY MONTH OF NOV 2023</t>
  </si>
  <si>
    <t>CH.NO 164874  AMOUNT PAID MADHUKAR RATHOD- FOR SALARY MONTH OF NOV 2023</t>
  </si>
  <si>
    <t>CH.NO 164874  AMOUNT PAID PRATHAMESH LAD- FOR SALARY MONTH OF NOV 2023</t>
  </si>
  <si>
    <t>CH.NO 164874  AMOUNT PAID NAFISA HONEFA UJJANWALA  FOR SALARY MONTH OF NOV 2023</t>
  </si>
  <si>
    <t>CH.NO 164874  AMOUNT PAID KALU BHIKARI SINGH  FOR SALARY MONTH OF NOV 2023</t>
  </si>
  <si>
    <t>CH.NO 164874  AMOUNT PAID UMESH GANESH THAKUR- FOR SALARY MONTH OF NOV 2023</t>
  </si>
  <si>
    <t>CH.NO 164874  AMOUNT PAID UMESH GANESH THAKUR- FOR SALARY MONTH OF NOV 2023 (TRF NEFT FAIL DT 011223 INVALID)</t>
  </si>
  <si>
    <t>CH.NO 164879  AMOUNT PAID UMESH GANESH THAKUR- FOR SALARY MONTH OF NOV 2023</t>
  </si>
  <si>
    <t>UNIVERSAL TESTING LAB</t>
  </si>
  <si>
    <t>TESTING CHARGES WITH GST</t>
  </si>
  <si>
    <t>2944/2023-24</t>
  </si>
  <si>
    <t>2943/2023-24</t>
  </si>
  <si>
    <t>3184/2023-24</t>
  </si>
  <si>
    <t>3342/2023-24</t>
  </si>
  <si>
    <t>SULEKHABIBI BISWAS</t>
  </si>
  <si>
    <t>RAJENDRA K.CHAVDA</t>
  </si>
  <si>
    <t>JAYESH MAHESH BHAI PARMAR</t>
  </si>
  <si>
    <t>AKSHAY RAJENDRA POL</t>
  </si>
  <si>
    <t>DEVENDRA YADAV</t>
  </si>
  <si>
    <t>KRISHNA R.CHAVDA</t>
  </si>
  <si>
    <t>SAPNA CERAMICS</t>
  </si>
  <si>
    <t>TEJAS CERAMICS</t>
  </si>
  <si>
    <t>ASHA METAL AND HARDWARE</t>
  </si>
  <si>
    <t>SHIV ENTERPRISES</t>
  </si>
  <si>
    <t>Coolie and Cartage</t>
  </si>
  <si>
    <t>Harsha Reality Real Estate</t>
  </si>
  <si>
    <t>VISHWANATH G. MENON (HUF)</t>
  </si>
  <si>
    <t>R.R ENTERPRISES</t>
  </si>
  <si>
    <t>ASHA ENTERPRISE</t>
  </si>
  <si>
    <t>AXLER WOODWORKS LLP</t>
  </si>
  <si>
    <t>Incurred Cost as per Bill till 31.03.2024</t>
  </si>
  <si>
    <t>Incurred Cost as per CA till 31.03.2024</t>
  </si>
  <si>
    <t>31.03.2024 as per Bill Tally (inclusive of GST)</t>
  </si>
  <si>
    <t>Cost incurred as %age of cost incurred as on 31.03.2024</t>
  </si>
  <si>
    <t>Difference b/w bills of 31.03.2024 &amp; 31.12.2023</t>
  </si>
  <si>
    <t>Difference of Cost incurred as %age of cost incurred as on 31.03.2024 &amp; 31.12.2023</t>
  </si>
  <si>
    <t>Incurred Cost in ` till 31.03.2024</t>
  </si>
  <si>
    <t>Incurred Cost in ` Cr. Till 31.03.2024</t>
  </si>
  <si>
    <t>BHUPENA SHANTILAL TRIVEDI</t>
  </si>
  <si>
    <t>Testing Charges</t>
  </si>
  <si>
    <t>SUSAN AROZA</t>
  </si>
  <si>
    <t>31.03.2024</t>
  </si>
  <si>
    <t>MENON SANITATION</t>
  </si>
  <si>
    <t>ALFISHAN BAIG</t>
  </si>
  <si>
    <t>CHANDRA PRAKASH YADAV</t>
  </si>
  <si>
    <t>MOTIRAM S. DUKARE</t>
  </si>
  <si>
    <t>HANSA R CHAVDA</t>
  </si>
  <si>
    <t>CHAMAN PARWEEN</t>
  </si>
  <si>
    <t>MOHAMMED SADDAM SHAIKH</t>
  </si>
  <si>
    <t>ANISH FIRDOS MAKNOJIA</t>
  </si>
  <si>
    <t>AVINASH ENTERPRISE</t>
  </si>
  <si>
    <t>DILIP PAINT &amp; HARDWARE STORES</t>
  </si>
  <si>
    <t>H.V. ENTERPRISE</t>
  </si>
  <si>
    <t>ROYAL ACCOLADE</t>
  </si>
  <si>
    <t>SIGNARCH</t>
  </si>
  <si>
    <t>UNIQUE POINT</t>
  </si>
  <si>
    <t>DSRA amount is not considered in the 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</si>
</sst>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-* #,##0_-;\-* #,##0_-;_-* &quot;-&quot;??_-;_-@_-"/>
    <numFmt numFmtId="165" formatCode="_(* #,##0.00_);_(* \(#,##0.00\);_(* &quot;-&quot;??_);_(@_)"/>
    <numFmt numFmtId="166" formatCode="&quot;&quot;0"/>
    <numFmt numFmtId="167" formatCode="dd\-mmm\-yy"/>
    <numFmt numFmtId="168" formatCode="&quot;&quot;0.00&quot; Dr&quot;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i/>
      <sz val="9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000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22" fillId="0" borderId="0" applyFont="0" applyFill="0" applyBorder="0" applyAlignment="0" applyProtection="0"/>
  </cellStyleXfs>
  <cellXfs count="316">
    <xf numFmtId="0" fontId="0" fillId="0" borderId="0" xfId="0"/>
    <xf numFmtId="0" fontId="1" fillId="0" borderId="0" xfId="0" applyFont="1" applyAlignment="1">
      <alignment vertical="top"/>
    </xf>
    <xf numFmtId="49" fontId="3" fillId="0" borderId="5" xfId="0" applyNumberFormat="1" applyFont="1" applyBorder="1" applyAlignment="1">
      <alignment vertical="top"/>
    </xf>
    <xf numFmtId="49" fontId="3" fillId="0" borderId="5" xfId="0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right" vertical="top"/>
    </xf>
    <xf numFmtId="15" fontId="3" fillId="0" borderId="6" xfId="0" applyNumberFormat="1" applyFont="1" applyBorder="1" applyAlignment="1">
      <alignment horizontal="right" vertical="top"/>
    </xf>
    <xf numFmtId="49" fontId="5" fillId="0" borderId="6" xfId="0" applyNumberFormat="1" applyFont="1" applyBorder="1" applyAlignment="1">
      <alignment vertical="top"/>
    </xf>
    <xf numFmtId="49" fontId="3" fillId="0" borderId="6" xfId="0" applyNumberFormat="1" applyFont="1" applyBorder="1" applyAlignment="1">
      <alignment vertical="top"/>
    </xf>
    <xf numFmtId="49" fontId="3" fillId="0" borderId="6" xfId="0" applyNumberFormat="1" applyFont="1" applyBorder="1" applyAlignment="1">
      <alignment horizontal="right" vertical="top"/>
    </xf>
    <xf numFmtId="43" fontId="1" fillId="0" borderId="0" xfId="1" applyFont="1" applyAlignment="1">
      <alignment vertical="top"/>
    </xf>
    <xf numFmtId="43" fontId="5" fillId="0" borderId="5" xfId="1" applyFont="1" applyBorder="1" applyAlignment="1">
      <alignment horizontal="right" vertical="top"/>
    </xf>
    <xf numFmtId="43" fontId="5" fillId="0" borderId="6" xfId="1" applyFont="1" applyBorder="1" applyAlignment="1">
      <alignment horizontal="right" vertical="top"/>
    </xf>
    <xf numFmtId="43" fontId="0" fillId="0" borderId="0" xfId="1" applyFont="1"/>
    <xf numFmtId="15" fontId="3" fillId="0" borderId="0" xfId="0" applyNumberFormat="1" applyFont="1" applyAlignment="1">
      <alignment horizontal="right" vertical="top"/>
    </xf>
    <xf numFmtId="49" fontId="3" fillId="0" borderId="1" xfId="0" applyNumberFormat="1" applyFont="1" applyBorder="1" applyAlignment="1">
      <alignment horizontal="center" vertical="top" wrapText="1"/>
    </xf>
    <xf numFmtId="49" fontId="4" fillId="0" borderId="8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43" fontId="3" fillId="0" borderId="8" xfId="1" applyFont="1" applyBorder="1" applyAlignment="1">
      <alignment horizontal="center" vertical="top" wrapText="1"/>
    </xf>
    <xf numFmtId="49" fontId="7" fillId="2" borderId="3" xfId="0" applyNumberFormat="1" applyFont="1" applyFill="1" applyBorder="1" applyAlignment="1">
      <alignment horizontal="center" vertical="top" wrapText="1"/>
    </xf>
    <xf numFmtId="49" fontId="8" fillId="2" borderId="3" xfId="0" applyNumberFormat="1" applyFont="1" applyFill="1" applyBorder="1" applyAlignment="1">
      <alignment horizontal="center" vertical="top" wrapText="1"/>
    </xf>
    <xf numFmtId="43" fontId="7" fillId="2" borderId="4" xfId="1" applyFont="1" applyFill="1" applyBorder="1" applyAlignment="1">
      <alignment horizontal="center" vertical="top" wrapText="1"/>
    </xf>
    <xf numFmtId="15" fontId="3" fillId="3" borderId="10" xfId="0" applyNumberFormat="1" applyFont="1" applyFill="1" applyBorder="1" applyAlignment="1">
      <alignment horizontal="right" vertical="top"/>
    </xf>
    <xf numFmtId="49" fontId="5" fillId="3" borderId="10" xfId="0" applyNumberFormat="1" applyFont="1" applyFill="1" applyBorder="1" applyAlignment="1">
      <alignment vertical="top"/>
    </xf>
    <xf numFmtId="49" fontId="3" fillId="3" borderId="10" xfId="0" applyNumberFormat="1" applyFont="1" applyFill="1" applyBorder="1" applyAlignment="1">
      <alignment vertical="top"/>
    </xf>
    <xf numFmtId="49" fontId="3" fillId="3" borderId="10" xfId="0" applyNumberFormat="1" applyFont="1" applyFill="1" applyBorder="1" applyAlignment="1">
      <alignment horizontal="right" vertical="top"/>
    </xf>
    <xf numFmtId="43" fontId="5" fillId="3" borderId="11" xfId="1" applyFont="1" applyFill="1" applyBorder="1" applyAlignment="1">
      <alignment horizontal="right" vertical="top"/>
    </xf>
    <xf numFmtId="15" fontId="3" fillId="0" borderId="12" xfId="0" applyNumberFormat="1" applyFont="1" applyBorder="1" applyAlignment="1">
      <alignment horizontal="right" vertical="top"/>
    </xf>
    <xf numFmtId="49" fontId="5" fillId="0" borderId="12" xfId="0" applyNumberFormat="1" applyFont="1" applyBorder="1" applyAlignment="1">
      <alignment vertical="top"/>
    </xf>
    <xf numFmtId="49" fontId="3" fillId="0" borderId="12" xfId="0" applyNumberFormat="1" applyFont="1" applyBorder="1" applyAlignment="1">
      <alignment vertical="top"/>
    </xf>
    <xf numFmtId="49" fontId="3" fillId="0" borderId="12" xfId="0" applyNumberFormat="1" applyFont="1" applyBorder="1" applyAlignment="1">
      <alignment horizontal="right" vertical="top"/>
    </xf>
    <xf numFmtId="43" fontId="5" fillId="0" borderId="14" xfId="1" applyFont="1" applyBorder="1" applyAlignment="1">
      <alignment horizontal="right" vertical="top"/>
    </xf>
    <xf numFmtId="15" fontId="3" fillId="3" borderId="12" xfId="0" applyNumberFormat="1" applyFont="1" applyFill="1" applyBorder="1" applyAlignment="1">
      <alignment horizontal="right" vertical="top"/>
    </xf>
    <xf numFmtId="49" fontId="5" fillId="3" borderId="12" xfId="0" applyNumberFormat="1" applyFont="1" applyFill="1" applyBorder="1" applyAlignment="1">
      <alignment vertical="top"/>
    </xf>
    <xf numFmtId="49" fontId="3" fillId="3" borderId="12" xfId="0" applyNumberFormat="1" applyFont="1" applyFill="1" applyBorder="1" applyAlignment="1">
      <alignment vertical="top"/>
    </xf>
    <xf numFmtId="49" fontId="3" fillId="3" borderId="12" xfId="0" applyNumberFormat="1" applyFont="1" applyFill="1" applyBorder="1" applyAlignment="1">
      <alignment horizontal="right" vertical="top"/>
    </xf>
    <xf numFmtId="43" fontId="5" fillId="3" borderId="14" xfId="1" applyFont="1" applyFill="1" applyBorder="1" applyAlignment="1">
      <alignment horizontal="right" vertical="top"/>
    </xf>
    <xf numFmtId="15" fontId="3" fillId="3" borderId="9" xfId="0" applyNumberFormat="1" applyFont="1" applyFill="1" applyBorder="1" applyAlignment="1">
      <alignment horizontal="right" vertical="top"/>
    </xf>
    <xf numFmtId="49" fontId="5" fillId="3" borderId="9" xfId="0" applyNumberFormat="1" applyFont="1" applyFill="1" applyBorder="1" applyAlignment="1">
      <alignment vertical="top"/>
    </xf>
    <xf numFmtId="49" fontId="3" fillId="3" borderId="9" xfId="0" applyNumberFormat="1" applyFont="1" applyFill="1" applyBorder="1" applyAlignment="1">
      <alignment vertical="top"/>
    </xf>
    <xf numFmtId="49" fontId="3" fillId="3" borderId="9" xfId="0" applyNumberFormat="1" applyFont="1" applyFill="1" applyBorder="1" applyAlignment="1">
      <alignment horizontal="right" vertical="top"/>
    </xf>
    <xf numFmtId="43" fontId="5" fillId="3" borderId="16" xfId="1" applyFont="1" applyFill="1" applyBorder="1" applyAlignment="1">
      <alignment horizontal="right" vertical="top"/>
    </xf>
    <xf numFmtId="43" fontId="0" fillId="0" borderId="0" xfId="0" applyNumberFormat="1"/>
    <xf numFmtId="49" fontId="7" fillId="2" borderId="4" xfId="0" applyNumberFormat="1" applyFont="1" applyFill="1" applyBorder="1" applyAlignment="1">
      <alignment horizontal="center" vertical="top" wrapText="1"/>
    </xf>
    <xf numFmtId="15" fontId="3" fillId="3" borderId="4" xfId="0" applyNumberFormat="1" applyFont="1" applyFill="1" applyBorder="1" applyAlignment="1">
      <alignment horizontal="right" vertical="top"/>
    </xf>
    <xf numFmtId="49" fontId="5" fillId="3" borderId="4" xfId="0" applyNumberFormat="1" applyFont="1" applyFill="1" applyBorder="1" applyAlignment="1">
      <alignment vertical="top"/>
    </xf>
    <xf numFmtId="49" fontId="3" fillId="3" borderId="4" xfId="0" applyNumberFormat="1" applyFont="1" applyFill="1" applyBorder="1" applyAlignment="1">
      <alignment vertical="top"/>
    </xf>
    <xf numFmtId="49" fontId="3" fillId="3" borderId="4" xfId="0" applyNumberFormat="1" applyFont="1" applyFill="1" applyBorder="1" applyAlignment="1">
      <alignment horizontal="right" vertical="top"/>
    </xf>
    <xf numFmtId="43" fontId="5" fillId="3" borderId="4" xfId="1" applyFont="1" applyFill="1" applyBorder="1" applyAlignment="1">
      <alignment horizontal="right" vertical="top"/>
    </xf>
    <xf numFmtId="15" fontId="3" fillId="0" borderId="4" xfId="0" applyNumberFormat="1" applyFont="1" applyBorder="1" applyAlignment="1">
      <alignment horizontal="right" vertical="top"/>
    </xf>
    <xf numFmtId="49" fontId="5" fillId="0" borderId="4" xfId="0" applyNumberFormat="1" applyFont="1" applyBorder="1" applyAlignment="1">
      <alignment vertical="top"/>
    </xf>
    <xf numFmtId="49" fontId="3" fillId="0" borderId="4" xfId="0" applyNumberFormat="1" applyFont="1" applyBorder="1" applyAlignment="1">
      <alignment vertical="top"/>
    </xf>
    <xf numFmtId="49" fontId="3" fillId="0" borderId="4" xfId="0" applyNumberFormat="1" applyFont="1" applyBorder="1" applyAlignment="1">
      <alignment horizontal="right" vertical="top"/>
    </xf>
    <xf numFmtId="43" fontId="5" fillId="0" borderId="4" xfId="1" applyFont="1" applyBorder="1" applyAlignment="1">
      <alignment horizontal="right" vertical="top"/>
    </xf>
    <xf numFmtId="0" fontId="0" fillId="3" borderId="15" xfId="0" applyFill="1" applyBorder="1"/>
    <xf numFmtId="49" fontId="5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43" fontId="5" fillId="0" borderId="0" xfId="1" applyFont="1" applyAlignment="1">
      <alignment horizontal="right" vertical="top"/>
    </xf>
    <xf numFmtId="49" fontId="7" fillId="2" borderId="18" xfId="0" applyNumberFormat="1" applyFont="1" applyFill="1" applyBorder="1" applyAlignment="1">
      <alignment horizontal="center" vertical="top" wrapText="1"/>
    </xf>
    <xf numFmtId="49" fontId="8" fillId="2" borderId="18" xfId="0" applyNumberFormat="1" applyFont="1" applyFill="1" applyBorder="1" applyAlignment="1">
      <alignment horizontal="center" vertical="top" wrapText="1"/>
    </xf>
    <xf numFmtId="43" fontId="7" fillId="2" borderId="18" xfId="1" applyFont="1" applyFill="1" applyBorder="1" applyAlignment="1">
      <alignment horizontal="center" vertical="top" wrapText="1"/>
    </xf>
    <xf numFmtId="0" fontId="0" fillId="0" borderId="15" xfId="0" applyBorder="1"/>
    <xf numFmtId="15" fontId="3" fillId="3" borderId="13" xfId="0" applyNumberFormat="1" applyFont="1" applyFill="1" applyBorder="1" applyAlignment="1">
      <alignment horizontal="right" vertical="top"/>
    </xf>
    <xf numFmtId="49" fontId="5" fillId="3" borderId="15" xfId="0" applyNumberFormat="1" applyFont="1" applyFill="1" applyBorder="1" applyAlignment="1">
      <alignment vertical="top"/>
    </xf>
    <xf numFmtId="49" fontId="3" fillId="3" borderId="15" xfId="0" applyNumberFormat="1" applyFont="1" applyFill="1" applyBorder="1" applyAlignment="1">
      <alignment horizontal="right" vertical="top"/>
    </xf>
    <xf numFmtId="43" fontId="5" fillId="3" borderId="17" xfId="1" applyFont="1" applyFill="1" applyBorder="1" applyAlignment="1">
      <alignment horizontal="right" vertical="top"/>
    </xf>
    <xf numFmtId="15" fontId="3" fillId="0" borderId="13" xfId="0" applyNumberFormat="1" applyFont="1" applyBorder="1" applyAlignment="1">
      <alignment horizontal="right" vertical="top"/>
    </xf>
    <xf numFmtId="49" fontId="5" fillId="0" borderId="15" xfId="0" applyNumberFormat="1" applyFont="1" applyBorder="1" applyAlignment="1">
      <alignment vertical="top"/>
    </xf>
    <xf numFmtId="49" fontId="3" fillId="0" borderId="15" xfId="0" applyNumberFormat="1" applyFont="1" applyBorder="1" applyAlignment="1">
      <alignment horizontal="right" vertical="top"/>
    </xf>
    <xf numFmtId="43" fontId="5" fillId="0" borderId="17" xfId="1" applyFont="1" applyBorder="1" applyAlignment="1">
      <alignment horizontal="right" vertical="top"/>
    </xf>
    <xf numFmtId="43" fontId="5" fillId="3" borderId="17" xfId="0" applyNumberFormat="1" applyFont="1" applyFill="1" applyBorder="1" applyAlignment="1">
      <alignment horizontal="right" vertical="top"/>
    </xf>
    <xf numFmtId="43" fontId="5" fillId="0" borderId="17" xfId="0" applyNumberFormat="1" applyFont="1" applyBorder="1" applyAlignment="1">
      <alignment horizontal="right" vertical="top"/>
    </xf>
    <xf numFmtId="49" fontId="3" fillId="0" borderId="0" xfId="0" applyNumberFormat="1" applyFont="1" applyAlignment="1">
      <alignment vertical="top"/>
    </xf>
    <xf numFmtId="43" fontId="5" fillId="0" borderId="0" xfId="0" applyNumberFormat="1" applyFont="1" applyAlignment="1">
      <alignment horizontal="right" vertical="top"/>
    </xf>
    <xf numFmtId="43" fontId="5" fillId="0" borderId="0" xfId="1" applyFont="1" applyBorder="1" applyAlignment="1">
      <alignment horizontal="right" vertical="top"/>
    </xf>
    <xf numFmtId="15" fontId="3" fillId="0" borderId="5" xfId="0" applyNumberFormat="1" applyFont="1" applyBorder="1" applyAlignment="1">
      <alignment horizontal="right" vertical="top"/>
    </xf>
    <xf numFmtId="49" fontId="5" fillId="0" borderId="5" xfId="0" applyNumberFormat="1" applyFont="1" applyBorder="1" applyAlignment="1">
      <alignment vertical="top"/>
    </xf>
    <xf numFmtId="0" fontId="10" fillId="0" borderId="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18" xfId="0" applyFont="1" applyBorder="1" applyAlignment="1">
      <alignment horizontal="left" vertical="center" wrapText="1"/>
    </xf>
    <xf numFmtId="43" fontId="12" fillId="0" borderId="4" xfId="0" applyNumberFormat="1" applyFont="1" applyBorder="1" applyAlignment="1">
      <alignment horizontal="right" wrapText="1"/>
    </xf>
    <xf numFmtId="43" fontId="11" fillId="0" borderId="4" xfId="3" applyFont="1" applyFill="1" applyBorder="1" applyAlignment="1">
      <alignment horizontal="center" wrapText="1"/>
    </xf>
    <xf numFmtId="43" fontId="11" fillId="0" borderId="4" xfId="1" applyFont="1" applyFill="1" applyBorder="1" applyAlignment="1">
      <alignment horizontal="center" wrapText="1"/>
    </xf>
    <xf numFmtId="43" fontId="11" fillId="0" borderId="19" xfId="3" applyFont="1" applyFill="1" applyBorder="1" applyAlignment="1">
      <alignment horizontal="center" wrapText="1"/>
    </xf>
    <xf numFmtId="43" fontId="11" fillId="0" borderId="20" xfId="3" applyFont="1" applyFill="1" applyBorder="1" applyAlignment="1">
      <alignment horizontal="center" wrapText="1"/>
    </xf>
    <xf numFmtId="43" fontId="11" fillId="0" borderId="4" xfId="3" applyFont="1" applyFill="1" applyBorder="1" applyAlignment="1">
      <alignment horizontal="right" wrapText="1"/>
    </xf>
    <xf numFmtId="0" fontId="11" fillId="0" borderId="4" xfId="0" applyFont="1" applyBorder="1" applyAlignment="1">
      <alignment vertical="center" wrapText="1"/>
    </xf>
    <xf numFmtId="0" fontId="13" fillId="4" borderId="21" xfId="0" applyFont="1" applyFill="1" applyBorder="1" applyAlignment="1">
      <alignment wrapText="1"/>
    </xf>
    <xf numFmtId="0" fontId="13" fillId="0" borderId="21" xfId="0" applyFont="1" applyBorder="1" applyAlignment="1">
      <alignment vertical="center" wrapText="1"/>
    </xf>
    <xf numFmtId="0" fontId="11" fillId="0" borderId="4" xfId="0" applyFont="1" applyBorder="1" applyAlignment="1">
      <alignment wrapText="1"/>
    </xf>
    <xf numFmtId="0" fontId="14" fillId="0" borderId="0" xfId="0" applyFont="1"/>
    <xf numFmtId="164" fontId="10" fillId="0" borderId="4" xfId="0" applyNumberFormat="1" applyFont="1" applyBorder="1" applyAlignment="1">
      <alignment horizontal="left" wrapText="1"/>
    </xf>
    <xf numFmtId="165" fontId="10" fillId="0" borderId="4" xfId="4" applyFont="1" applyFill="1" applyBorder="1" applyAlignment="1">
      <alignment horizontal="right" wrapText="1"/>
    </xf>
    <xf numFmtId="165" fontId="0" fillId="0" borderId="0" xfId="0" applyNumberFormat="1"/>
    <xf numFmtId="165" fontId="0" fillId="0" borderId="0" xfId="4" applyFont="1"/>
    <xf numFmtId="0" fontId="15" fillId="0" borderId="4" xfId="0" applyFont="1" applyBorder="1" applyAlignment="1">
      <alignment horizontal="center" vertical="center" wrapText="1"/>
    </xf>
    <xf numFmtId="43" fontId="9" fillId="0" borderId="4" xfId="3" applyFont="1" applyBorder="1" applyAlignment="1">
      <alignment horizontal="center" vertical="center" wrapText="1"/>
    </xf>
    <xf numFmtId="43" fontId="9" fillId="0" borderId="0" xfId="3" applyFont="1" applyBorder="1" applyAlignment="1">
      <alignment horizontal="center" vertical="center" wrapText="1"/>
    </xf>
    <xf numFmtId="10" fontId="0" fillId="0" borderId="4" xfId="2" applyNumberFormat="1" applyFont="1" applyBorder="1" applyAlignment="1">
      <alignment wrapText="1"/>
    </xf>
    <xf numFmtId="10" fontId="0" fillId="0" borderId="0" xfId="2" applyNumberFormat="1" applyFont="1" applyBorder="1" applyAlignment="1">
      <alignment wrapText="1"/>
    </xf>
    <xf numFmtId="0" fontId="16" fillId="0" borderId="4" xfId="0" applyFont="1" applyBorder="1" applyAlignment="1">
      <alignment wrapText="1"/>
    </xf>
    <xf numFmtId="43" fontId="10" fillId="0" borderId="4" xfId="3" applyFont="1" applyFill="1" applyBorder="1" applyAlignment="1">
      <alignment horizontal="right" wrapText="1"/>
    </xf>
    <xf numFmtId="10" fontId="9" fillId="0" borderId="4" xfId="2" applyNumberFormat="1" applyFont="1" applyBorder="1" applyAlignment="1">
      <alignment wrapText="1"/>
    </xf>
    <xf numFmtId="10" fontId="9" fillId="0" borderId="0" xfId="2" applyNumberFormat="1" applyFont="1" applyBorder="1" applyAlignment="1">
      <alignment wrapText="1"/>
    </xf>
    <xf numFmtId="43" fontId="0" fillId="0" borderId="0" xfId="3" applyFont="1" applyAlignment="1">
      <alignment wrapText="1"/>
    </xf>
    <xf numFmtId="43" fontId="9" fillId="0" borderId="20" xfId="3" applyFont="1" applyBorder="1" applyAlignment="1">
      <alignment horizontal="center" vertical="center" wrapText="1"/>
    </xf>
    <xf numFmtId="43" fontId="0" fillId="0" borderId="4" xfId="3" applyFont="1" applyBorder="1" applyAlignment="1">
      <alignment wrapText="1"/>
    </xf>
    <xf numFmtId="0" fontId="17" fillId="0" borderId="4" xfId="0" applyFont="1" applyBorder="1" applyAlignment="1">
      <alignment horizontal="center" vertical="center" wrapText="1"/>
    </xf>
    <xf numFmtId="43" fontId="17" fillId="0" borderId="4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4" borderId="4" xfId="0" applyFont="1" applyFill="1" applyBorder="1"/>
    <xf numFmtId="0" fontId="11" fillId="4" borderId="4" xfId="0" applyFont="1" applyFill="1" applyBorder="1" applyAlignment="1">
      <alignment horizontal="left" vertical="center" wrapText="1"/>
    </xf>
    <xf numFmtId="43" fontId="11" fillId="4" borderId="4" xfId="1" applyFont="1" applyFill="1" applyBorder="1" applyAlignment="1">
      <alignment horizontal="left" vertical="center" wrapText="1"/>
    </xf>
    <xf numFmtId="165" fontId="18" fillId="4" borderId="4" xfId="4" applyFont="1" applyFill="1" applyBorder="1"/>
    <xf numFmtId="0" fontId="11" fillId="4" borderId="4" xfId="0" applyFont="1" applyFill="1" applyBorder="1" applyAlignment="1">
      <alignment vertical="center" wrapText="1"/>
    </xf>
    <xf numFmtId="43" fontId="11" fillId="4" borderId="4" xfId="1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/>
    </xf>
    <xf numFmtId="43" fontId="11" fillId="4" borderId="4" xfId="1" applyFont="1" applyFill="1" applyBorder="1" applyAlignment="1">
      <alignment vertical="center"/>
    </xf>
    <xf numFmtId="0" fontId="11" fillId="4" borderId="4" xfId="0" applyFont="1" applyFill="1" applyBorder="1" applyAlignment="1">
      <alignment wrapText="1"/>
    </xf>
    <xf numFmtId="43" fontId="11" fillId="4" borderId="4" xfId="1" applyFont="1" applyFill="1" applyBorder="1" applyAlignment="1">
      <alignment wrapText="1"/>
    </xf>
    <xf numFmtId="0" fontId="17" fillId="4" borderId="4" xfId="0" applyFont="1" applyFill="1" applyBorder="1"/>
    <xf numFmtId="43" fontId="17" fillId="4" borderId="4" xfId="1" applyFont="1" applyFill="1" applyBorder="1"/>
    <xf numFmtId="165" fontId="17" fillId="4" borderId="4" xfId="4" applyFont="1" applyFill="1" applyBorder="1"/>
    <xf numFmtId="43" fontId="21" fillId="4" borderId="0" xfId="5" applyNumberFormat="1" applyFont="1" applyFill="1"/>
    <xf numFmtId="1" fontId="21" fillId="4" borderId="0" xfId="5" applyNumberFormat="1" applyFont="1" applyFill="1" applyAlignment="1">
      <alignment horizontal="right"/>
    </xf>
    <xf numFmtId="1" fontId="21" fillId="4" borderId="0" xfId="5" applyNumberFormat="1" applyFont="1" applyFill="1"/>
    <xf numFmtId="0" fontId="19" fillId="4" borderId="0" xfId="5" applyFill="1"/>
    <xf numFmtId="0" fontId="18" fillId="4" borderId="4" xfId="5" applyFont="1" applyFill="1" applyBorder="1" applyAlignment="1">
      <alignment horizontal="center" vertical="center" wrapText="1"/>
    </xf>
    <xf numFmtId="43" fontId="18" fillId="4" borderId="4" xfId="5" applyNumberFormat="1" applyFont="1" applyFill="1" applyBorder="1" applyAlignment="1">
      <alignment horizontal="center" vertical="center" wrapText="1"/>
    </xf>
    <xf numFmtId="165" fontId="18" fillId="4" borderId="4" xfId="6" applyFont="1" applyFill="1" applyBorder="1" applyAlignment="1">
      <alignment horizontal="center" vertical="center" wrapText="1"/>
    </xf>
    <xf numFmtId="43" fontId="21" fillId="4" borderId="0" xfId="5" applyNumberFormat="1" applyFont="1" applyFill="1" applyAlignment="1">
      <alignment horizontal="center" vertical="center" wrapText="1"/>
    </xf>
    <xf numFmtId="1" fontId="21" fillId="4" borderId="0" xfId="5" applyNumberFormat="1" applyFont="1" applyFill="1" applyAlignment="1">
      <alignment horizontal="center" vertical="center" wrapText="1"/>
    </xf>
    <xf numFmtId="0" fontId="19" fillId="4" borderId="0" xfId="5" applyFill="1" applyAlignment="1">
      <alignment horizontal="center" vertical="center" wrapText="1"/>
    </xf>
    <xf numFmtId="0" fontId="18" fillId="4" borderId="4" xfId="5" applyFont="1" applyFill="1" applyBorder="1" applyAlignment="1">
      <alignment wrapText="1"/>
    </xf>
    <xf numFmtId="0" fontId="18" fillId="4" borderId="4" xfId="5" applyFont="1" applyFill="1" applyBorder="1"/>
    <xf numFmtId="43" fontId="18" fillId="4" borderId="4" xfId="5" applyNumberFormat="1" applyFont="1" applyFill="1" applyBorder="1"/>
    <xf numFmtId="165" fontId="18" fillId="4" borderId="4" xfId="6" applyFont="1" applyFill="1" applyBorder="1" applyAlignment="1">
      <alignment horizontal="right"/>
    </xf>
    <xf numFmtId="43" fontId="18" fillId="4" borderId="4" xfId="5" applyNumberFormat="1" applyFont="1" applyFill="1" applyBorder="1" applyAlignment="1">
      <alignment wrapText="1"/>
    </xf>
    <xf numFmtId="43" fontId="18" fillId="4" borderId="4" xfId="5" applyNumberFormat="1" applyFont="1" applyFill="1" applyBorder="1" applyAlignment="1">
      <alignment vertical="center"/>
    </xf>
    <xf numFmtId="0" fontId="18" fillId="4" borderId="18" xfId="5" applyFont="1" applyFill="1" applyBorder="1" applyAlignment="1">
      <alignment horizontal="center" vertical="center" wrapText="1"/>
    </xf>
    <xf numFmtId="0" fontId="18" fillId="4" borderId="7" xfId="5" applyFont="1" applyFill="1" applyBorder="1" applyAlignment="1">
      <alignment horizontal="center" vertical="center" wrapText="1"/>
    </xf>
    <xf numFmtId="43" fontId="18" fillId="4" borderId="7" xfId="5" applyNumberFormat="1" applyFont="1" applyFill="1" applyBorder="1"/>
    <xf numFmtId="165" fontId="18" fillId="4" borderId="7" xfId="6" applyFont="1" applyFill="1" applyBorder="1" applyAlignment="1">
      <alignment horizontal="right"/>
    </xf>
    <xf numFmtId="43" fontId="18" fillId="4" borderId="4" xfId="5" applyNumberFormat="1" applyFont="1" applyFill="1" applyBorder="1" applyAlignment="1">
      <alignment horizontal="left" wrapText="1"/>
    </xf>
    <xf numFmtId="43" fontId="18" fillId="4" borderId="18" xfId="5" applyNumberFormat="1" applyFont="1" applyFill="1" applyBorder="1"/>
    <xf numFmtId="165" fontId="18" fillId="4" borderId="18" xfId="6" applyFont="1" applyFill="1" applyBorder="1" applyAlignment="1">
      <alignment horizontal="right"/>
    </xf>
    <xf numFmtId="0" fontId="18" fillId="4" borderId="18" xfId="5" applyFont="1" applyFill="1" applyBorder="1"/>
    <xf numFmtId="43" fontId="17" fillId="4" borderId="18" xfId="5" applyNumberFormat="1" applyFont="1" applyFill="1" applyBorder="1"/>
    <xf numFmtId="165" fontId="17" fillId="4" borderId="18" xfId="6" applyFont="1" applyFill="1" applyBorder="1"/>
    <xf numFmtId="0" fontId="21" fillId="4" borderId="0" xfId="5" applyFont="1" applyFill="1"/>
    <xf numFmtId="165" fontId="21" fillId="4" borderId="0" xfId="6" applyFont="1" applyFill="1"/>
    <xf numFmtId="0" fontId="19" fillId="4" borderId="0" xfId="5" applyFill="1" applyAlignment="1">
      <alignment wrapText="1"/>
    </xf>
    <xf numFmtId="165" fontId="21" fillId="4" borderId="0" xfId="6" applyFont="1" applyFill="1" applyAlignment="1">
      <alignment horizontal="right"/>
    </xf>
    <xf numFmtId="43" fontId="21" fillId="4" borderId="0" xfId="5" applyNumberFormat="1" applyFont="1" applyFill="1" applyAlignment="1">
      <alignment wrapText="1"/>
    </xf>
    <xf numFmtId="0" fontId="22" fillId="4" borderId="0" xfId="5" applyFont="1" applyFill="1" applyAlignment="1">
      <alignment wrapText="1"/>
    </xf>
    <xf numFmtId="0" fontId="22" fillId="4" borderId="0" xfId="5" applyFont="1" applyFill="1"/>
    <xf numFmtId="0" fontId="22" fillId="4" borderId="0" xfId="5" applyFont="1" applyFill="1" applyAlignment="1">
      <alignment horizontal="center" vertical="center" wrapText="1"/>
    </xf>
    <xf numFmtId="165" fontId="0" fillId="4" borderId="0" xfId="6" applyFont="1" applyFill="1" applyAlignment="1">
      <alignment horizontal="center" vertical="center" wrapText="1"/>
    </xf>
    <xf numFmtId="165" fontId="19" fillId="4" borderId="0" xfId="5" applyNumberFormat="1" applyFill="1" applyAlignment="1">
      <alignment horizontal="center" vertical="center" wrapText="1"/>
    </xf>
    <xf numFmtId="165" fontId="19" fillId="4" borderId="0" xfId="5" applyNumberFormat="1" applyFill="1"/>
    <xf numFmtId="165" fontId="0" fillId="4" borderId="0" xfId="6" applyFont="1" applyFill="1" applyAlignment="1"/>
    <xf numFmtId="0" fontId="3" fillId="0" borderId="0" xfId="0" applyFont="1" applyAlignment="1">
      <alignment horizontal="right" vertical="top"/>
    </xf>
    <xf numFmtId="49" fontId="4" fillId="0" borderId="6" xfId="0" applyNumberFormat="1" applyFont="1" applyBorder="1" applyAlignment="1">
      <alignment horizontal="right" vertical="top"/>
    </xf>
    <xf numFmtId="43" fontId="3" fillId="0" borderId="0" xfId="1" applyFont="1" applyAlignment="1">
      <alignment horizontal="right" vertical="top"/>
    </xf>
    <xf numFmtId="43" fontId="21" fillId="4" borderId="0" xfId="1" applyFont="1" applyFill="1" applyAlignment="1">
      <alignment horizontal="right"/>
    </xf>
    <xf numFmtId="43" fontId="21" fillId="4" borderId="0" xfId="1" applyFont="1" applyFill="1"/>
    <xf numFmtId="43" fontId="19" fillId="4" borderId="0" xfId="1" applyFont="1" applyFill="1"/>
    <xf numFmtId="43" fontId="18" fillId="4" borderId="4" xfId="1" applyFont="1" applyFill="1" applyBorder="1" applyAlignment="1">
      <alignment horizontal="center" vertical="center" wrapText="1"/>
    </xf>
    <xf numFmtId="43" fontId="18" fillId="4" borderId="4" xfId="1" applyFont="1" applyFill="1" applyBorder="1" applyAlignment="1">
      <alignment horizontal="right"/>
    </xf>
    <xf numFmtId="43" fontId="21" fillId="4" borderId="4" xfId="5" applyNumberFormat="1" applyFont="1" applyFill="1" applyBorder="1" applyAlignment="1">
      <alignment horizontal="center" vertical="center" wrapText="1"/>
    </xf>
    <xf numFmtId="0" fontId="18" fillId="4" borderId="4" xfId="5" applyFont="1" applyFill="1" applyBorder="1" applyAlignment="1">
      <alignment horizontal="center" vertical="center"/>
    </xf>
    <xf numFmtId="0" fontId="21" fillId="4" borderId="0" xfId="5" applyFont="1" applyFill="1" applyAlignment="1">
      <alignment horizontal="center" vertical="center"/>
    </xf>
    <xf numFmtId="0" fontId="19" fillId="4" borderId="0" xfId="5" applyFill="1" applyAlignment="1">
      <alignment horizontal="center" vertical="center"/>
    </xf>
    <xf numFmtId="43" fontId="17" fillId="4" borderId="4" xfId="1" applyFont="1" applyFill="1" applyBorder="1" applyAlignment="1">
      <alignment horizontal="right"/>
    </xf>
    <xf numFmtId="15" fontId="3" fillId="3" borderId="6" xfId="0" applyNumberFormat="1" applyFont="1" applyFill="1" applyBorder="1" applyAlignment="1">
      <alignment horizontal="right" vertical="top"/>
    </xf>
    <xf numFmtId="49" fontId="5" fillId="3" borderId="6" xfId="0" applyNumberFormat="1" applyFont="1" applyFill="1" applyBorder="1" applyAlignment="1">
      <alignment vertical="top"/>
    </xf>
    <xf numFmtId="49" fontId="3" fillId="3" borderId="6" xfId="0" applyNumberFormat="1" applyFont="1" applyFill="1" applyBorder="1" applyAlignment="1">
      <alignment vertical="top"/>
    </xf>
    <xf numFmtId="49" fontId="3" fillId="3" borderId="6" xfId="0" applyNumberFormat="1" applyFont="1" applyFill="1" applyBorder="1" applyAlignment="1">
      <alignment horizontal="right" vertical="top"/>
    </xf>
    <xf numFmtId="43" fontId="5" fillId="3" borderId="6" xfId="1" applyFont="1" applyFill="1" applyBorder="1" applyAlignment="1">
      <alignment horizontal="right" vertical="top"/>
    </xf>
    <xf numFmtId="43" fontId="5" fillId="3" borderId="14" xfId="0" applyNumberFormat="1" applyFont="1" applyFill="1" applyBorder="1" applyAlignment="1">
      <alignment horizontal="right" vertical="top"/>
    </xf>
    <xf numFmtId="43" fontId="5" fillId="0" borderId="14" xfId="0" applyNumberFormat="1" applyFont="1" applyBorder="1" applyAlignment="1">
      <alignment horizontal="right" vertical="top"/>
    </xf>
    <xf numFmtId="15" fontId="3" fillId="0" borderId="9" xfId="0" applyNumberFormat="1" applyFont="1" applyBorder="1" applyAlignment="1">
      <alignment horizontal="right" vertical="top"/>
    </xf>
    <xf numFmtId="49" fontId="5" fillId="0" borderId="9" xfId="0" applyNumberFormat="1" applyFont="1" applyBorder="1" applyAlignment="1">
      <alignment vertical="top"/>
    </xf>
    <xf numFmtId="49" fontId="3" fillId="0" borderId="9" xfId="0" applyNumberFormat="1" applyFont="1" applyBorder="1" applyAlignment="1">
      <alignment vertical="top"/>
    </xf>
    <xf numFmtId="49" fontId="3" fillId="0" borderId="9" xfId="0" applyNumberFormat="1" applyFont="1" applyBorder="1" applyAlignment="1">
      <alignment horizontal="right" vertical="top"/>
    </xf>
    <xf numFmtId="43" fontId="5" fillId="0" borderId="16" xfId="0" applyNumberFormat="1" applyFont="1" applyBorder="1" applyAlignment="1">
      <alignment horizontal="right" vertical="top"/>
    </xf>
    <xf numFmtId="49" fontId="24" fillId="0" borderId="0" xfId="0" applyNumberFormat="1" applyFont="1" applyAlignment="1">
      <alignment vertical="top"/>
    </xf>
    <xf numFmtId="43" fontId="24" fillId="0" borderId="0" xfId="1" applyFont="1" applyAlignment="1">
      <alignment horizontal="right" vertical="top"/>
    </xf>
    <xf numFmtId="15" fontId="3" fillId="3" borderId="0" xfId="0" applyNumberFormat="1" applyFont="1" applyFill="1" applyAlignment="1">
      <alignment horizontal="right" vertical="top"/>
    </xf>
    <xf numFmtId="43" fontId="5" fillId="3" borderId="0" xfId="0" applyNumberFormat="1" applyFont="1" applyFill="1" applyAlignment="1">
      <alignment horizontal="right" vertical="top"/>
    </xf>
    <xf numFmtId="0" fontId="0" fillId="3" borderId="13" xfId="0" applyFill="1" applyBorder="1"/>
    <xf numFmtId="43" fontId="0" fillId="3" borderId="15" xfId="1" applyFont="1" applyFill="1" applyBorder="1"/>
    <xf numFmtId="0" fontId="0" fillId="0" borderId="13" xfId="0" applyBorder="1"/>
    <xf numFmtId="43" fontId="0" fillId="0" borderId="15" xfId="1" applyFont="1" applyBorder="1"/>
    <xf numFmtId="0" fontId="18" fillId="0" borderId="0" xfId="5" applyFont="1"/>
    <xf numFmtId="0" fontId="18" fillId="0" borderId="0" xfId="5" applyFont="1" applyAlignment="1">
      <alignment horizontal="center" vertical="center" wrapText="1"/>
    </xf>
    <xf numFmtId="43" fontId="18" fillId="0" borderId="0" xfId="5" applyNumberFormat="1" applyFont="1"/>
    <xf numFmtId="165" fontId="18" fillId="0" borderId="0" xfId="6" applyFont="1" applyAlignment="1"/>
    <xf numFmtId="0" fontId="17" fillId="0" borderId="0" xfId="5" applyFont="1" applyAlignment="1">
      <alignment horizontal="center"/>
    </xf>
    <xf numFmtId="165" fontId="17" fillId="0" borderId="0" xfId="6" applyFont="1" applyBorder="1" applyAlignment="1">
      <alignment horizontal="center" vertical="center" wrapText="1"/>
    </xf>
    <xf numFmtId="165" fontId="18" fillId="0" borderId="0" xfId="6" applyFont="1" applyBorder="1" applyAlignment="1"/>
    <xf numFmtId="165" fontId="17" fillId="0" borderId="0" xfId="6" applyFont="1" applyBorder="1" applyAlignment="1"/>
    <xf numFmtId="43" fontId="18" fillId="0" borderId="0" xfId="1" applyFont="1"/>
    <xf numFmtId="43" fontId="0" fillId="0" borderId="22" xfId="1" applyFont="1" applyBorder="1"/>
    <xf numFmtId="0" fontId="0" fillId="0" borderId="23" xfId="0" applyBorder="1"/>
    <xf numFmtId="14" fontId="0" fillId="0" borderId="23" xfId="0" applyNumberFormat="1" applyBorder="1"/>
    <xf numFmtId="49" fontId="0" fillId="0" borderId="0" xfId="0" applyNumberFormat="1" applyAlignment="1">
      <alignment vertical="top"/>
    </xf>
    <xf numFmtId="49" fontId="0" fillId="0" borderId="23" xfId="0" applyNumberFormat="1" applyBorder="1" applyAlignment="1">
      <alignment horizontal="right" vertical="top"/>
    </xf>
    <xf numFmtId="0" fontId="0" fillId="0" borderId="24" xfId="0" applyBorder="1"/>
    <xf numFmtId="43" fontId="0" fillId="0" borderId="23" xfId="1" applyFont="1" applyBorder="1"/>
    <xf numFmtId="0" fontId="0" fillId="0" borderId="25" xfId="0" applyBorder="1"/>
    <xf numFmtId="0" fontId="0" fillId="0" borderId="26" xfId="0" applyBorder="1"/>
    <xf numFmtId="14" fontId="0" fillId="0" borderId="26" xfId="0" applyNumberFormat="1" applyBorder="1"/>
    <xf numFmtId="43" fontId="0" fillId="0" borderId="26" xfId="1" applyFont="1" applyBorder="1"/>
    <xf numFmtId="0" fontId="0" fillId="0" borderId="4" xfId="0" applyBorder="1"/>
    <xf numFmtId="43" fontId="21" fillId="0" borderId="4" xfId="1" applyFont="1" applyFill="1" applyBorder="1"/>
    <xf numFmtId="43" fontId="0" fillId="0" borderId="4" xfId="1" applyFont="1" applyBorder="1"/>
    <xf numFmtId="167" fontId="3" fillId="0" borderId="23" xfId="0" applyNumberFormat="1" applyFont="1" applyBorder="1" applyAlignment="1">
      <alignment horizontal="right" vertical="top"/>
    </xf>
    <xf numFmtId="167" fontId="3" fillId="0" borderId="0" xfId="0" applyNumberFormat="1" applyFont="1" applyAlignment="1">
      <alignment horizontal="right" vertical="top"/>
    </xf>
    <xf numFmtId="167" fontId="3" fillId="0" borderId="27" xfId="0" applyNumberFormat="1" applyFont="1" applyBorder="1" applyAlignment="1">
      <alignment horizontal="right" vertical="top"/>
    </xf>
    <xf numFmtId="14" fontId="0" fillId="0" borderId="0" xfId="0" applyNumberFormat="1"/>
    <xf numFmtId="43" fontId="0" fillId="0" borderId="0" xfId="1" applyFont="1" applyBorder="1"/>
    <xf numFmtId="15" fontId="0" fillId="0" borderId="23" xfId="0" applyNumberFormat="1" applyBorder="1"/>
    <xf numFmtId="15" fontId="26" fillId="0" borderId="5" xfId="0" applyNumberFormat="1" applyFont="1" applyBorder="1" applyAlignment="1">
      <alignment horizontal="right" vertical="top"/>
    </xf>
    <xf numFmtId="49" fontId="27" fillId="0" borderId="5" xfId="0" applyNumberFormat="1" applyFont="1" applyBorder="1" applyAlignment="1">
      <alignment vertical="top"/>
    </xf>
    <xf numFmtId="49" fontId="26" fillId="0" borderId="5" xfId="0" applyNumberFormat="1" applyFont="1" applyBorder="1" applyAlignment="1">
      <alignment vertical="top"/>
    </xf>
    <xf numFmtId="49" fontId="26" fillId="0" borderId="5" xfId="0" applyNumberFormat="1" applyFont="1" applyBorder="1" applyAlignment="1">
      <alignment horizontal="right" vertical="top"/>
    </xf>
    <xf numFmtId="166" fontId="27" fillId="0" borderId="5" xfId="0" applyNumberFormat="1" applyFont="1" applyBorder="1" applyAlignment="1">
      <alignment horizontal="right" vertical="top"/>
    </xf>
    <xf numFmtId="43" fontId="27" fillId="0" borderId="5" xfId="1" applyFont="1" applyBorder="1" applyAlignment="1">
      <alignment horizontal="right" vertical="top"/>
    </xf>
    <xf numFmtId="15" fontId="26" fillId="0" borderId="6" xfId="0" applyNumberFormat="1" applyFont="1" applyBorder="1" applyAlignment="1">
      <alignment horizontal="right" vertical="top"/>
    </xf>
    <xf numFmtId="49" fontId="27" fillId="0" borderId="6" xfId="0" applyNumberFormat="1" applyFont="1" applyBorder="1" applyAlignment="1">
      <alignment vertical="top"/>
    </xf>
    <xf numFmtId="49" fontId="26" fillId="0" borderId="6" xfId="0" applyNumberFormat="1" applyFont="1" applyBorder="1" applyAlignment="1">
      <alignment vertical="top"/>
    </xf>
    <xf numFmtId="49" fontId="26" fillId="0" borderId="6" xfId="0" applyNumberFormat="1" applyFont="1" applyBorder="1" applyAlignment="1">
      <alignment horizontal="right" vertical="top"/>
    </xf>
    <xf numFmtId="166" fontId="27" fillId="0" borderId="6" xfId="0" applyNumberFormat="1" applyFont="1" applyBorder="1" applyAlignment="1">
      <alignment horizontal="right" vertical="top"/>
    </xf>
    <xf numFmtId="43" fontId="27" fillId="0" borderId="6" xfId="1" applyFont="1" applyBorder="1" applyAlignment="1">
      <alignment horizontal="right" vertical="top"/>
    </xf>
    <xf numFmtId="14" fontId="25" fillId="0" borderId="23" xfId="0" applyNumberFormat="1" applyFont="1" applyBorder="1"/>
    <xf numFmtId="0" fontId="25" fillId="0" borderId="0" xfId="0" applyFont="1"/>
    <xf numFmtId="0" fontId="25" fillId="0" borderId="23" xfId="0" applyFont="1" applyBorder="1"/>
    <xf numFmtId="43" fontId="25" fillId="0" borderId="22" xfId="1" applyFont="1" applyBorder="1"/>
    <xf numFmtId="167" fontId="3" fillId="0" borderId="5" xfId="0" applyNumberFormat="1" applyFont="1" applyBorder="1" applyAlignment="1">
      <alignment horizontal="right" vertical="top"/>
    </xf>
    <xf numFmtId="167" fontId="3" fillId="0" borderId="6" xfId="0" applyNumberFormat="1" applyFont="1" applyBorder="1" applyAlignment="1">
      <alignment horizontal="right" vertical="top"/>
    </xf>
    <xf numFmtId="49" fontId="3" fillId="0" borderId="6" xfId="1" applyNumberFormat="1" applyFont="1" applyBorder="1" applyAlignment="1">
      <alignment vertical="top"/>
    </xf>
    <xf numFmtId="49" fontId="3" fillId="0" borderId="6" xfId="1" applyNumberFormat="1" applyFont="1" applyBorder="1" applyAlignment="1">
      <alignment horizontal="right" vertical="top"/>
    </xf>
    <xf numFmtId="15" fontId="3" fillId="0" borderId="6" xfId="1" applyNumberFormat="1" applyFont="1" applyBorder="1" applyAlignment="1">
      <alignment horizontal="right" vertical="top"/>
    </xf>
    <xf numFmtId="43" fontId="11" fillId="0" borderId="4" xfId="3" applyFont="1" applyFill="1" applyBorder="1" applyAlignment="1">
      <alignment wrapText="1"/>
    </xf>
    <xf numFmtId="43" fontId="21" fillId="0" borderId="0" xfId="1" applyFont="1" applyFill="1" applyBorder="1"/>
    <xf numFmtId="15" fontId="3" fillId="0" borderId="28" xfId="0" applyNumberFormat="1" applyFont="1" applyBorder="1" applyAlignment="1">
      <alignment horizontal="right" vertical="top"/>
    </xf>
    <xf numFmtId="15" fontId="3" fillId="0" borderId="23" xfId="0" applyNumberFormat="1" applyFont="1" applyBorder="1" applyAlignment="1">
      <alignment horizontal="right" vertical="top"/>
    </xf>
    <xf numFmtId="43" fontId="28" fillId="0" borderId="5" xfId="1" applyFont="1" applyFill="1" applyBorder="1" applyAlignment="1">
      <alignment horizontal="right" vertical="top"/>
    </xf>
    <xf numFmtId="43" fontId="28" fillId="0" borderId="6" xfId="1" applyFont="1" applyFill="1" applyBorder="1" applyAlignment="1">
      <alignment horizontal="right" vertical="top"/>
    </xf>
    <xf numFmtId="15" fontId="3" fillId="0" borderId="27" xfId="0" applyNumberFormat="1" applyFont="1" applyBorder="1" applyAlignment="1">
      <alignment horizontal="right" vertical="top"/>
    </xf>
    <xf numFmtId="15" fontId="3" fillId="0" borderId="29" xfId="0" applyNumberFormat="1" applyFont="1" applyBorder="1" applyAlignment="1">
      <alignment horizontal="right" vertical="top"/>
    </xf>
    <xf numFmtId="0" fontId="29" fillId="0" borderId="0" xfId="5" applyFont="1" applyAlignment="1">
      <alignment horizontal="center"/>
    </xf>
    <xf numFmtId="0" fontId="29" fillId="0" borderId="4" xfId="0" applyFont="1" applyBorder="1" applyAlignment="1">
      <alignment horizontal="center" vertical="center" wrapText="1"/>
    </xf>
    <xf numFmtId="0" fontId="30" fillId="0" borderId="4" xfId="5" applyFont="1" applyBorder="1"/>
    <xf numFmtId="165" fontId="30" fillId="0" borderId="4" xfId="6" applyFont="1" applyBorder="1" applyAlignment="1"/>
    <xf numFmtId="9" fontId="30" fillId="0" borderId="4" xfId="2" applyFont="1" applyBorder="1" applyAlignment="1"/>
    <xf numFmtId="165" fontId="29" fillId="0" borderId="4" xfId="6" applyFont="1" applyBorder="1" applyAlignment="1"/>
    <xf numFmtId="9" fontId="29" fillId="0" borderId="4" xfId="2" applyFont="1" applyBorder="1" applyAlignment="1"/>
    <xf numFmtId="0" fontId="29" fillId="0" borderId="4" xfId="5" applyFont="1" applyBorder="1" applyAlignment="1">
      <alignment horizontal="center"/>
    </xf>
    <xf numFmtId="168" fontId="3" fillId="0" borderId="4" xfId="0" applyNumberFormat="1" applyFont="1" applyBorder="1" applyAlignment="1">
      <alignment horizontal="right" vertical="top"/>
    </xf>
    <xf numFmtId="165" fontId="0" fillId="0" borderId="4" xfId="4" applyFont="1" applyBorder="1"/>
    <xf numFmtId="0" fontId="29" fillId="0" borderId="4" xfId="5" applyFont="1" applyBorder="1" applyAlignment="1">
      <alignment horizontal="center" vertical="center" wrapText="1"/>
    </xf>
    <xf numFmtId="165" fontId="29" fillId="0" borderId="4" xfId="6" applyFont="1" applyBorder="1" applyAlignment="1">
      <alignment horizontal="center" vertical="center" wrapText="1"/>
    </xf>
    <xf numFmtId="43" fontId="29" fillId="0" borderId="4" xfId="1" applyFont="1" applyBorder="1" applyAlignment="1">
      <alignment horizontal="center" vertical="center" wrapText="1"/>
    </xf>
    <xf numFmtId="43" fontId="30" fillId="0" borderId="4" xfId="1" applyFont="1" applyBorder="1"/>
    <xf numFmtId="9" fontId="30" fillId="0" borderId="4" xfId="2" applyFont="1" applyBorder="1"/>
    <xf numFmtId="165" fontId="29" fillId="0" borderId="4" xfId="5" applyNumberFormat="1" applyFont="1" applyBorder="1"/>
    <xf numFmtId="9" fontId="29" fillId="0" borderId="4" xfId="2" applyFont="1" applyBorder="1"/>
    <xf numFmtId="0" fontId="30" fillId="0" borderId="0" xfId="5" applyFont="1"/>
    <xf numFmtId="43" fontId="30" fillId="0" borderId="0" xfId="5" applyNumberFormat="1" applyFont="1"/>
    <xf numFmtId="43" fontId="30" fillId="0" borderId="0" xfId="1" applyFont="1"/>
    <xf numFmtId="9" fontId="30" fillId="0" borderId="0" xfId="2" applyFont="1"/>
    <xf numFmtId="43" fontId="31" fillId="0" borderId="0" xfId="1" applyFont="1" applyFill="1" applyBorder="1" applyAlignment="1">
      <alignment horizontal="right" vertical="top"/>
    </xf>
    <xf numFmtId="0" fontId="0" fillId="0" borderId="30" xfId="0" applyBorder="1"/>
    <xf numFmtId="15" fontId="3" fillId="0" borderId="30" xfId="0" applyNumberFormat="1" applyFont="1" applyBorder="1" applyAlignment="1">
      <alignment horizontal="right" vertical="top"/>
    </xf>
    <xf numFmtId="43" fontId="0" fillId="0" borderId="30" xfId="1" applyFont="1" applyBorder="1"/>
    <xf numFmtId="0" fontId="0" fillId="0" borderId="28" xfId="0" applyBorder="1"/>
    <xf numFmtId="0" fontId="0" fillId="0" borderId="29" xfId="0" applyBorder="1"/>
    <xf numFmtId="43" fontId="0" fillId="0" borderId="28" xfId="1" applyFont="1" applyBorder="1"/>
    <xf numFmtId="43" fontId="0" fillId="0" borderId="29" xfId="1" applyFont="1" applyBorder="1"/>
    <xf numFmtId="49" fontId="31" fillId="0" borderId="30" xfId="0" applyNumberFormat="1" applyFont="1" applyBorder="1" applyAlignment="1">
      <alignment vertical="top"/>
    </xf>
    <xf numFmtId="15" fontId="3" fillId="0" borderId="26" xfId="0" applyNumberFormat="1" applyFont="1" applyBorder="1" applyAlignment="1">
      <alignment horizontal="right" vertical="top"/>
    </xf>
    <xf numFmtId="15" fontId="3" fillId="0" borderId="2" xfId="0" applyNumberFormat="1" applyFont="1" applyBorder="1" applyAlignment="1">
      <alignment horizontal="right" vertical="top"/>
    </xf>
    <xf numFmtId="165" fontId="21" fillId="0" borderId="4" xfId="1" applyNumberFormat="1" applyFont="1" applyFill="1" applyBorder="1"/>
    <xf numFmtId="43" fontId="11" fillId="0" borderId="20" xfId="3" applyFont="1" applyFill="1" applyBorder="1" applyAlignment="1">
      <alignment horizontal="center" wrapText="1"/>
    </xf>
    <xf numFmtId="43" fontId="11" fillId="0" borderId="18" xfId="3" applyFont="1" applyFill="1" applyBorder="1" applyAlignment="1">
      <alignment horizontal="center" wrapText="1"/>
    </xf>
    <xf numFmtId="43" fontId="11" fillId="0" borderId="20" xfId="1" applyFont="1" applyFill="1" applyBorder="1" applyAlignment="1">
      <alignment horizontal="center" wrapText="1"/>
    </xf>
    <xf numFmtId="43" fontId="11" fillId="0" borderId="18" xfId="1" applyFont="1" applyFill="1" applyBorder="1" applyAlignment="1">
      <alignment horizontal="center" wrapText="1"/>
    </xf>
    <xf numFmtId="0" fontId="29" fillId="0" borderId="20" xfId="5" applyFont="1" applyBorder="1" applyAlignment="1">
      <alignment horizontal="center"/>
    </xf>
    <xf numFmtId="0" fontId="29" fillId="0" borderId="4" xfId="5" applyFont="1" applyBorder="1" applyAlignment="1">
      <alignment horizontal="center"/>
    </xf>
    <xf numFmtId="0" fontId="30" fillId="0" borderId="4" xfId="5" applyFont="1" applyBorder="1" applyAlignment="1">
      <alignment horizontal="center"/>
    </xf>
    <xf numFmtId="0" fontId="29" fillId="0" borderId="8" xfId="5" applyFont="1" applyBorder="1" applyAlignment="1">
      <alignment horizontal="center"/>
    </xf>
    <xf numFmtId="0" fontId="29" fillId="0" borderId="1" xfId="5" applyFont="1" applyBorder="1" applyAlignment="1">
      <alignment horizontal="center"/>
    </xf>
    <xf numFmtId="0" fontId="20" fillId="4" borderId="4" xfId="5" applyFont="1" applyFill="1" applyBorder="1" applyAlignment="1">
      <alignment horizontal="center"/>
    </xf>
    <xf numFmtId="43" fontId="18" fillId="4" borderId="20" xfId="5" applyNumberFormat="1" applyFont="1" applyFill="1" applyBorder="1" applyAlignment="1">
      <alignment horizontal="center" vertical="center"/>
    </xf>
    <xf numFmtId="43" fontId="18" fillId="4" borderId="7" xfId="5" applyNumberFormat="1" applyFont="1" applyFill="1" applyBorder="1" applyAlignment="1">
      <alignment horizontal="center" vertical="center"/>
    </xf>
    <xf numFmtId="43" fontId="18" fillId="4" borderId="18" xfId="5" applyNumberFormat="1" applyFont="1" applyFill="1" applyBorder="1" applyAlignment="1">
      <alignment horizontal="center" vertical="center"/>
    </xf>
    <xf numFmtId="0" fontId="18" fillId="4" borderId="20" xfId="5" applyFont="1" applyFill="1" applyBorder="1" applyAlignment="1">
      <alignment horizontal="center"/>
    </xf>
    <xf numFmtId="0" fontId="18" fillId="4" borderId="7" xfId="5" applyFont="1" applyFill="1" applyBorder="1" applyAlignment="1">
      <alignment horizontal="center"/>
    </xf>
    <xf numFmtId="0" fontId="18" fillId="4" borderId="18" xfId="5" applyFont="1" applyFill="1" applyBorder="1" applyAlignment="1">
      <alignment horizontal="center"/>
    </xf>
    <xf numFmtId="43" fontId="18" fillId="4" borderId="20" xfId="5" applyNumberFormat="1" applyFont="1" applyFill="1" applyBorder="1" applyAlignment="1">
      <alignment horizontal="left" wrapText="1"/>
    </xf>
    <xf numFmtId="43" fontId="18" fillId="4" borderId="7" xfId="5" applyNumberFormat="1" applyFont="1" applyFill="1" applyBorder="1" applyAlignment="1">
      <alignment horizontal="left" wrapText="1"/>
    </xf>
    <xf numFmtId="43" fontId="18" fillId="4" borderId="18" xfId="5" applyNumberFormat="1" applyFont="1" applyFill="1" applyBorder="1" applyAlignment="1">
      <alignment horizontal="left" wrapText="1"/>
    </xf>
    <xf numFmtId="0" fontId="18" fillId="4" borderId="20" xfId="5" applyFont="1" applyFill="1" applyBorder="1" applyAlignment="1">
      <alignment horizontal="center" vertical="center" wrapText="1"/>
    </xf>
    <xf numFmtId="0" fontId="18" fillId="4" borderId="18" xfId="5" applyFont="1" applyFill="1" applyBorder="1" applyAlignment="1">
      <alignment horizontal="center" vertical="center" wrapText="1"/>
    </xf>
    <xf numFmtId="43" fontId="18" fillId="4" borderId="4" xfId="5" applyNumberFormat="1" applyFont="1" applyFill="1" applyBorder="1" applyAlignment="1">
      <alignment horizontal="left" wrapText="1"/>
    </xf>
    <xf numFmtId="0" fontId="18" fillId="4" borderId="4" xfId="5" applyFont="1" applyFill="1" applyBorder="1" applyAlignment="1">
      <alignment horizontal="center" vertical="center"/>
    </xf>
    <xf numFmtId="43" fontId="21" fillId="4" borderId="4" xfId="5" applyNumberFormat="1" applyFont="1" applyFill="1" applyBorder="1" applyAlignment="1">
      <alignment horizontal="center" vertical="center" wrapText="1"/>
    </xf>
    <xf numFmtId="0" fontId="17" fillId="4" borderId="18" xfId="5" applyFont="1" applyFill="1" applyBorder="1" applyAlignment="1">
      <alignment horizontal="center"/>
    </xf>
    <xf numFmtId="0" fontId="20" fillId="4" borderId="4" xfId="5" applyFont="1" applyFill="1" applyBorder="1" applyAlignment="1">
      <alignment horizontal="center" vertical="center"/>
    </xf>
    <xf numFmtId="43" fontId="18" fillId="4" borderId="4" xfId="5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/>
    </xf>
    <xf numFmtId="49" fontId="3" fillId="0" borderId="1" xfId="0" applyNumberFormat="1" applyFont="1" applyBorder="1" applyAlignment="1">
      <alignment vertical="top"/>
    </xf>
    <xf numFmtId="49" fontId="2" fillId="0" borderId="2" xfId="0" applyNumberFormat="1" applyFont="1" applyBorder="1" applyAlignment="1">
      <alignment vertical="top"/>
    </xf>
  </cellXfs>
  <cellStyles count="7">
    <cellStyle name="Comma" xfId="1" builtinId="3"/>
    <cellStyle name="Comma 2" xfId="4" xr:uid="{6F66DC5A-1D52-4E80-B23A-DBA8391416DA}"/>
    <cellStyle name="Comma 2 2" xfId="3" xr:uid="{9C45D28C-021E-43B8-8F44-7B6E4F989399}"/>
    <cellStyle name="Comma 3" xfId="6" xr:uid="{2AA5269A-360E-4467-B3CE-D2CE2CCC8AD7}"/>
    <cellStyle name="Normal" xfId="0" builtinId="0"/>
    <cellStyle name="Normal 2" xfId="5" xr:uid="{E0438D77-A18E-4C1A-B6B9-0D1886D6898B}"/>
    <cellStyle name="Percent" xfId="2" builtinId="5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5" formatCode="_ * #,##0.00_ ;_ * \-#,##0.00_ ;_ * &quot;-&quot;??_ ;_ @_ "/>
      <alignment horizontal="righ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alignment horizontal="righ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20" formatCode="dd/mmm/yy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20" formatCode="dd/mmm/yy"/>
      <alignment horizontal="right" vertical="top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numFmt numFmtId="30" formatCode="@"/>
      <fill>
        <patternFill patternType="solid">
          <fgColor theme="4"/>
          <bgColor theme="4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20" formatCode="dd/mmm/yy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20" formatCode="dd/mmm/yy"/>
      <alignment horizontal="right" vertical="top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" cy="2667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E45E0E7-3CB0-4B3E-B3A6-A4CFDF2E0444}"/>
            </a:ext>
          </a:extLst>
        </xdr:cNvPr>
        <xdr:cNvSpPr txBox="1"/>
      </xdr:nvSpPr>
      <xdr:spPr>
        <a:xfrm>
          <a:off x="0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190500" cy="26670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EB3F0235-2E7A-4E8E-AA06-FFDAB5D428AC}"/>
            </a:ext>
          </a:extLst>
        </xdr:cNvPr>
        <xdr:cNvSpPr txBox="1"/>
      </xdr:nvSpPr>
      <xdr:spPr>
        <a:xfrm>
          <a:off x="0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190500" cy="2667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E2BA4A42-A81C-442B-9947-54230AFB6330}"/>
            </a:ext>
          </a:extLst>
        </xdr:cNvPr>
        <xdr:cNvSpPr txBox="1"/>
      </xdr:nvSpPr>
      <xdr:spPr>
        <a:xfrm>
          <a:off x="0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16</xdr:col>
      <xdr:colOff>0</xdr:colOff>
      <xdr:row>0</xdr:row>
      <xdr:rowOff>0</xdr:rowOff>
    </xdr:from>
    <xdr:ext cx="190500" cy="26670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B48F5139-4F23-4341-A9E3-C818D2EE9C0B}"/>
            </a:ext>
          </a:extLst>
        </xdr:cNvPr>
        <xdr:cNvSpPr txBox="1"/>
      </xdr:nvSpPr>
      <xdr:spPr>
        <a:xfrm>
          <a:off x="7277100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16</xdr:col>
      <xdr:colOff>0</xdr:colOff>
      <xdr:row>0</xdr:row>
      <xdr:rowOff>0</xdr:rowOff>
    </xdr:from>
    <xdr:ext cx="190500" cy="266700"/>
    <xdr:sp macro="" textlink="">
      <xdr:nvSpPr>
        <xdr:cNvPr id="6" name="Shape 4">
          <a:extLst>
            <a:ext uri="{FF2B5EF4-FFF2-40B4-BE49-F238E27FC236}">
              <a16:creationId xmlns:a16="http://schemas.microsoft.com/office/drawing/2014/main" id="{6FED2A6F-6E8E-4D2C-9737-B50C76CF27A4}"/>
            </a:ext>
          </a:extLst>
        </xdr:cNvPr>
        <xdr:cNvSpPr txBox="1"/>
      </xdr:nvSpPr>
      <xdr:spPr>
        <a:xfrm>
          <a:off x="7277100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25A87B-E1AA-4593-A27F-D81A21A36189}" name="Table1" displayName="Table1" ref="A7:G871" totalsRowShown="0" headerRowDxfId="22" headerRowBorderDxfId="21" tableBorderDxfId="20">
  <autoFilter ref="A7:G871" xr:uid="{2725A87B-E1AA-4593-A27F-D81A21A36189}"/>
  <sortState xmlns:xlrd2="http://schemas.microsoft.com/office/spreadsheetml/2017/richdata2" ref="A8:G871">
    <sortCondition ref="A7:A871"/>
  </sortState>
  <tableColumns count="7">
    <tableColumn id="1" xr3:uid="{F7298B64-9D11-4041-A21F-0D5EFE0EC314}" name="Date" dataDxfId="19"/>
    <tableColumn id="2" xr3:uid="{68A154A0-A507-450B-A829-C7C2AB1DB459}" name="Particulars" dataDxfId="18"/>
    <tableColumn id="3" xr3:uid="{A5D67D4D-27D9-4B13-84EE-BB18160D56FB}" name="Voucher Type" dataDxfId="17"/>
    <tableColumn id="4" xr3:uid="{E956D5D2-1480-46E7-858E-BB086C04FF7B}" name="Voucher No." dataDxfId="16"/>
    <tableColumn id="5" xr3:uid="{05162144-A7E2-4245-A7C1-DA87F5F70088}" name="Supplier Invoice No." dataDxfId="15"/>
    <tableColumn id="6" xr3:uid="{4F221FA5-3176-449C-A08F-B734B4447775}" name="Supplier Invoice Date" dataDxfId="14"/>
    <tableColumn id="12" xr3:uid="{5A532F7E-43F2-45A2-9F79-3DDD5ADB8E96}" name="Gross Total" dataDxfId="13" dataCellStyle="Comm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A2D5D95-EB1A-4333-A05D-82BB49EE6F85}" name="Table2" displayName="Table2" ref="A1:G378" totalsRowCount="1" headerRowDxfId="12" headerRowBorderDxfId="11" tableBorderDxfId="10">
  <autoFilter ref="A1:G377" xr:uid="{6A2D5D95-EB1A-4333-A05D-82BB49EE6F85}"/>
  <tableColumns count="7">
    <tableColumn id="1" xr3:uid="{83A18386-45B5-40E2-AC01-07AB1D8BD634}" name="Date" dataDxfId="9" totalsRowDxfId="8"/>
    <tableColumn id="2" xr3:uid="{5983FDCC-2D02-421E-BC56-B141AB45F58F}" name="Particulars" dataDxfId="7" totalsRowDxfId="6"/>
    <tableColumn id="3" xr3:uid="{2C0FA33B-95E2-4BA9-83E9-A0D3310F54F0}" name="Voucher Type" dataDxfId="5" totalsRowDxfId="4"/>
    <tableColumn id="4" xr3:uid="{470B5390-76C8-4753-9D6D-BDEC1DCCF731}" name="Voucher No." dataDxfId="3" totalsRowDxfId="2"/>
    <tableColumn id="5" xr3:uid="{750F3B5B-6B45-4CF9-8177-22A5174F126B}" name="Supplier Invoice No."/>
    <tableColumn id="6" xr3:uid="{28DC1F75-F7D1-44BB-8B5B-7CFF683CBFB4}" name="Supplier Invoice Date"/>
    <tableColumn id="7" xr3:uid="{469FF0DC-614C-4E37-A1BF-DC70D225AEF3}" name="Gross Total" totalsRowFunction="sum" dataDxfId="1" totalsRow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34217-5D4D-4F97-999D-F4EA9F727BAF}">
  <sheetPr>
    <pageSetUpPr fitToPage="1"/>
  </sheetPr>
  <dimension ref="A1:L37"/>
  <sheetViews>
    <sheetView tabSelected="1" topLeftCell="B1" workbookViewId="0">
      <selection activeCell="F9" sqref="F9"/>
    </sheetView>
  </sheetViews>
  <sheetFormatPr defaultRowHeight="15" x14ac:dyDescent="0.25"/>
  <cols>
    <col min="1" max="1" width="61.28515625" style="78" bestFit="1" customWidth="1"/>
    <col min="2" max="2" width="13.7109375" customWidth="1"/>
    <col min="3" max="3" width="15.28515625" customWidth="1"/>
    <col min="4" max="4" width="14.7109375" customWidth="1"/>
    <col min="5" max="5" width="14.42578125" style="94" customWidth="1"/>
    <col min="6" max="6" width="13.140625" style="94" bestFit="1" customWidth="1"/>
    <col min="7" max="7" width="13.140625" style="94" customWidth="1"/>
    <col min="8" max="9" width="12.7109375" style="94" bestFit="1" customWidth="1"/>
    <col min="10" max="10" width="38.85546875" customWidth="1"/>
    <col min="11" max="11" width="39.5703125" bestFit="1" customWidth="1"/>
    <col min="12" max="12" width="22.7109375" bestFit="1" customWidth="1"/>
    <col min="255" max="255" width="4" bestFit="1" customWidth="1"/>
    <col min="256" max="256" width="51.85546875" bestFit="1" customWidth="1"/>
    <col min="257" max="257" width="16.140625" bestFit="1" customWidth="1"/>
    <col min="258" max="258" width="11.42578125" bestFit="1" customWidth="1"/>
    <col min="259" max="259" width="16" bestFit="1" customWidth="1"/>
    <col min="511" max="511" width="4" bestFit="1" customWidth="1"/>
    <col min="512" max="512" width="51.85546875" bestFit="1" customWidth="1"/>
    <col min="513" max="513" width="16.140625" bestFit="1" customWidth="1"/>
    <col min="514" max="514" width="11.42578125" bestFit="1" customWidth="1"/>
    <col min="515" max="515" width="16" bestFit="1" customWidth="1"/>
    <col min="767" max="767" width="4" bestFit="1" customWidth="1"/>
    <col min="768" max="768" width="51.85546875" bestFit="1" customWidth="1"/>
    <col min="769" max="769" width="16.140625" bestFit="1" customWidth="1"/>
    <col min="770" max="770" width="11.42578125" bestFit="1" customWidth="1"/>
    <col min="771" max="771" width="16" bestFit="1" customWidth="1"/>
    <col min="1023" max="1023" width="4" bestFit="1" customWidth="1"/>
    <col min="1024" max="1024" width="51.85546875" bestFit="1" customWidth="1"/>
    <col min="1025" max="1025" width="16.140625" bestFit="1" customWidth="1"/>
    <col min="1026" max="1026" width="11.42578125" bestFit="1" customWidth="1"/>
    <col min="1027" max="1027" width="16" bestFit="1" customWidth="1"/>
    <col min="1279" max="1279" width="4" bestFit="1" customWidth="1"/>
    <col min="1280" max="1280" width="51.85546875" bestFit="1" customWidth="1"/>
    <col min="1281" max="1281" width="16.140625" bestFit="1" customWidth="1"/>
    <col min="1282" max="1282" width="11.42578125" bestFit="1" customWidth="1"/>
    <col min="1283" max="1283" width="16" bestFit="1" customWidth="1"/>
    <col min="1535" max="1535" width="4" bestFit="1" customWidth="1"/>
    <col min="1536" max="1536" width="51.85546875" bestFit="1" customWidth="1"/>
    <col min="1537" max="1537" width="16.140625" bestFit="1" customWidth="1"/>
    <col min="1538" max="1538" width="11.42578125" bestFit="1" customWidth="1"/>
    <col min="1539" max="1539" width="16" bestFit="1" customWidth="1"/>
    <col min="1791" max="1791" width="4" bestFit="1" customWidth="1"/>
    <col min="1792" max="1792" width="51.85546875" bestFit="1" customWidth="1"/>
    <col min="1793" max="1793" width="16.140625" bestFit="1" customWidth="1"/>
    <col min="1794" max="1794" width="11.42578125" bestFit="1" customWidth="1"/>
    <col min="1795" max="1795" width="16" bestFit="1" customWidth="1"/>
    <col min="2047" max="2047" width="4" bestFit="1" customWidth="1"/>
    <col min="2048" max="2048" width="51.85546875" bestFit="1" customWidth="1"/>
    <col min="2049" max="2049" width="16.140625" bestFit="1" customWidth="1"/>
    <col min="2050" max="2050" width="11.42578125" bestFit="1" customWidth="1"/>
    <col min="2051" max="2051" width="16" bestFit="1" customWidth="1"/>
    <col min="2303" max="2303" width="4" bestFit="1" customWidth="1"/>
    <col min="2304" max="2304" width="51.85546875" bestFit="1" customWidth="1"/>
    <col min="2305" max="2305" width="16.140625" bestFit="1" customWidth="1"/>
    <col min="2306" max="2306" width="11.42578125" bestFit="1" customWidth="1"/>
    <col min="2307" max="2307" width="16" bestFit="1" customWidth="1"/>
    <col min="2559" max="2559" width="4" bestFit="1" customWidth="1"/>
    <col min="2560" max="2560" width="51.85546875" bestFit="1" customWidth="1"/>
    <col min="2561" max="2561" width="16.140625" bestFit="1" customWidth="1"/>
    <col min="2562" max="2562" width="11.42578125" bestFit="1" customWidth="1"/>
    <col min="2563" max="2563" width="16" bestFit="1" customWidth="1"/>
    <col min="2815" max="2815" width="4" bestFit="1" customWidth="1"/>
    <col min="2816" max="2816" width="51.85546875" bestFit="1" customWidth="1"/>
    <col min="2817" max="2817" width="16.140625" bestFit="1" customWidth="1"/>
    <col min="2818" max="2818" width="11.42578125" bestFit="1" customWidth="1"/>
    <col min="2819" max="2819" width="16" bestFit="1" customWidth="1"/>
    <col min="3071" max="3071" width="4" bestFit="1" customWidth="1"/>
    <col min="3072" max="3072" width="51.85546875" bestFit="1" customWidth="1"/>
    <col min="3073" max="3073" width="16.140625" bestFit="1" customWidth="1"/>
    <col min="3074" max="3074" width="11.42578125" bestFit="1" customWidth="1"/>
    <col min="3075" max="3075" width="16" bestFit="1" customWidth="1"/>
    <col min="3327" max="3327" width="4" bestFit="1" customWidth="1"/>
    <col min="3328" max="3328" width="51.85546875" bestFit="1" customWidth="1"/>
    <col min="3329" max="3329" width="16.140625" bestFit="1" customWidth="1"/>
    <col min="3330" max="3330" width="11.42578125" bestFit="1" customWidth="1"/>
    <col min="3331" max="3331" width="16" bestFit="1" customWidth="1"/>
    <col min="3583" max="3583" width="4" bestFit="1" customWidth="1"/>
    <col min="3584" max="3584" width="51.85546875" bestFit="1" customWidth="1"/>
    <col min="3585" max="3585" width="16.140625" bestFit="1" customWidth="1"/>
    <col min="3586" max="3586" width="11.42578125" bestFit="1" customWidth="1"/>
    <col min="3587" max="3587" width="16" bestFit="1" customWidth="1"/>
    <col min="3839" max="3839" width="4" bestFit="1" customWidth="1"/>
    <col min="3840" max="3840" width="51.85546875" bestFit="1" customWidth="1"/>
    <col min="3841" max="3841" width="16.140625" bestFit="1" customWidth="1"/>
    <col min="3842" max="3842" width="11.42578125" bestFit="1" customWidth="1"/>
    <col min="3843" max="3843" width="16" bestFit="1" customWidth="1"/>
    <col min="4095" max="4095" width="4" bestFit="1" customWidth="1"/>
    <col min="4096" max="4096" width="51.85546875" bestFit="1" customWidth="1"/>
    <col min="4097" max="4097" width="16.140625" bestFit="1" customWidth="1"/>
    <col min="4098" max="4098" width="11.42578125" bestFit="1" customWidth="1"/>
    <col min="4099" max="4099" width="16" bestFit="1" customWidth="1"/>
    <col min="4351" max="4351" width="4" bestFit="1" customWidth="1"/>
    <col min="4352" max="4352" width="51.85546875" bestFit="1" customWidth="1"/>
    <col min="4353" max="4353" width="16.140625" bestFit="1" customWidth="1"/>
    <col min="4354" max="4354" width="11.42578125" bestFit="1" customWidth="1"/>
    <col min="4355" max="4355" width="16" bestFit="1" customWidth="1"/>
    <col min="4607" max="4607" width="4" bestFit="1" customWidth="1"/>
    <col min="4608" max="4608" width="51.85546875" bestFit="1" customWidth="1"/>
    <col min="4609" max="4609" width="16.140625" bestFit="1" customWidth="1"/>
    <col min="4610" max="4610" width="11.42578125" bestFit="1" customWidth="1"/>
    <col min="4611" max="4611" width="16" bestFit="1" customWidth="1"/>
    <col min="4863" max="4863" width="4" bestFit="1" customWidth="1"/>
    <col min="4864" max="4864" width="51.85546875" bestFit="1" customWidth="1"/>
    <col min="4865" max="4865" width="16.140625" bestFit="1" customWidth="1"/>
    <col min="4866" max="4866" width="11.42578125" bestFit="1" customWidth="1"/>
    <col min="4867" max="4867" width="16" bestFit="1" customWidth="1"/>
    <col min="5119" max="5119" width="4" bestFit="1" customWidth="1"/>
    <col min="5120" max="5120" width="51.85546875" bestFit="1" customWidth="1"/>
    <col min="5121" max="5121" width="16.140625" bestFit="1" customWidth="1"/>
    <col min="5122" max="5122" width="11.42578125" bestFit="1" customWidth="1"/>
    <col min="5123" max="5123" width="16" bestFit="1" customWidth="1"/>
    <col min="5375" max="5375" width="4" bestFit="1" customWidth="1"/>
    <col min="5376" max="5376" width="51.85546875" bestFit="1" customWidth="1"/>
    <col min="5377" max="5377" width="16.140625" bestFit="1" customWidth="1"/>
    <col min="5378" max="5378" width="11.42578125" bestFit="1" customWidth="1"/>
    <col min="5379" max="5379" width="16" bestFit="1" customWidth="1"/>
    <col min="5631" max="5631" width="4" bestFit="1" customWidth="1"/>
    <col min="5632" max="5632" width="51.85546875" bestFit="1" customWidth="1"/>
    <col min="5633" max="5633" width="16.140625" bestFit="1" customWidth="1"/>
    <col min="5634" max="5634" width="11.42578125" bestFit="1" customWidth="1"/>
    <col min="5635" max="5635" width="16" bestFit="1" customWidth="1"/>
    <col min="5887" max="5887" width="4" bestFit="1" customWidth="1"/>
    <col min="5888" max="5888" width="51.85546875" bestFit="1" customWidth="1"/>
    <col min="5889" max="5889" width="16.140625" bestFit="1" customWidth="1"/>
    <col min="5890" max="5890" width="11.42578125" bestFit="1" customWidth="1"/>
    <col min="5891" max="5891" width="16" bestFit="1" customWidth="1"/>
    <col min="6143" max="6143" width="4" bestFit="1" customWidth="1"/>
    <col min="6144" max="6144" width="51.85546875" bestFit="1" customWidth="1"/>
    <col min="6145" max="6145" width="16.140625" bestFit="1" customWidth="1"/>
    <col min="6146" max="6146" width="11.42578125" bestFit="1" customWidth="1"/>
    <col min="6147" max="6147" width="16" bestFit="1" customWidth="1"/>
    <col min="6399" max="6399" width="4" bestFit="1" customWidth="1"/>
    <col min="6400" max="6400" width="51.85546875" bestFit="1" customWidth="1"/>
    <col min="6401" max="6401" width="16.140625" bestFit="1" customWidth="1"/>
    <col min="6402" max="6402" width="11.42578125" bestFit="1" customWidth="1"/>
    <col min="6403" max="6403" width="16" bestFit="1" customWidth="1"/>
    <col min="6655" max="6655" width="4" bestFit="1" customWidth="1"/>
    <col min="6656" max="6656" width="51.85546875" bestFit="1" customWidth="1"/>
    <col min="6657" max="6657" width="16.140625" bestFit="1" customWidth="1"/>
    <col min="6658" max="6658" width="11.42578125" bestFit="1" customWidth="1"/>
    <col min="6659" max="6659" width="16" bestFit="1" customWidth="1"/>
    <col min="6911" max="6911" width="4" bestFit="1" customWidth="1"/>
    <col min="6912" max="6912" width="51.85546875" bestFit="1" customWidth="1"/>
    <col min="6913" max="6913" width="16.140625" bestFit="1" customWidth="1"/>
    <col min="6914" max="6914" width="11.42578125" bestFit="1" customWidth="1"/>
    <col min="6915" max="6915" width="16" bestFit="1" customWidth="1"/>
    <col min="7167" max="7167" width="4" bestFit="1" customWidth="1"/>
    <col min="7168" max="7168" width="51.85546875" bestFit="1" customWidth="1"/>
    <col min="7169" max="7169" width="16.140625" bestFit="1" customWidth="1"/>
    <col min="7170" max="7170" width="11.42578125" bestFit="1" customWidth="1"/>
    <col min="7171" max="7171" width="16" bestFit="1" customWidth="1"/>
    <col min="7423" max="7423" width="4" bestFit="1" customWidth="1"/>
    <col min="7424" max="7424" width="51.85546875" bestFit="1" customWidth="1"/>
    <col min="7425" max="7425" width="16.140625" bestFit="1" customWidth="1"/>
    <col min="7426" max="7426" width="11.42578125" bestFit="1" customWidth="1"/>
    <col min="7427" max="7427" width="16" bestFit="1" customWidth="1"/>
    <col min="7679" max="7679" width="4" bestFit="1" customWidth="1"/>
    <col min="7680" max="7680" width="51.85546875" bestFit="1" customWidth="1"/>
    <col min="7681" max="7681" width="16.140625" bestFit="1" customWidth="1"/>
    <col min="7682" max="7682" width="11.42578125" bestFit="1" customWidth="1"/>
    <col min="7683" max="7683" width="16" bestFit="1" customWidth="1"/>
    <col min="7935" max="7935" width="4" bestFit="1" customWidth="1"/>
    <col min="7936" max="7936" width="51.85546875" bestFit="1" customWidth="1"/>
    <col min="7937" max="7937" width="16.140625" bestFit="1" customWidth="1"/>
    <col min="7938" max="7938" width="11.42578125" bestFit="1" customWidth="1"/>
    <col min="7939" max="7939" width="16" bestFit="1" customWidth="1"/>
    <col min="8191" max="8191" width="4" bestFit="1" customWidth="1"/>
    <col min="8192" max="8192" width="51.85546875" bestFit="1" customWidth="1"/>
    <col min="8193" max="8193" width="16.140625" bestFit="1" customWidth="1"/>
    <col min="8194" max="8194" width="11.42578125" bestFit="1" customWidth="1"/>
    <col min="8195" max="8195" width="16" bestFit="1" customWidth="1"/>
    <col min="8447" max="8447" width="4" bestFit="1" customWidth="1"/>
    <col min="8448" max="8448" width="51.85546875" bestFit="1" customWidth="1"/>
    <col min="8449" max="8449" width="16.140625" bestFit="1" customWidth="1"/>
    <col min="8450" max="8450" width="11.42578125" bestFit="1" customWidth="1"/>
    <col min="8451" max="8451" width="16" bestFit="1" customWidth="1"/>
    <col min="8703" max="8703" width="4" bestFit="1" customWidth="1"/>
    <col min="8704" max="8704" width="51.85546875" bestFit="1" customWidth="1"/>
    <col min="8705" max="8705" width="16.140625" bestFit="1" customWidth="1"/>
    <col min="8706" max="8706" width="11.42578125" bestFit="1" customWidth="1"/>
    <col min="8707" max="8707" width="16" bestFit="1" customWidth="1"/>
    <col min="8959" max="8959" width="4" bestFit="1" customWidth="1"/>
    <col min="8960" max="8960" width="51.85546875" bestFit="1" customWidth="1"/>
    <col min="8961" max="8961" width="16.140625" bestFit="1" customWidth="1"/>
    <col min="8962" max="8962" width="11.42578125" bestFit="1" customWidth="1"/>
    <col min="8963" max="8963" width="16" bestFit="1" customWidth="1"/>
    <col min="9215" max="9215" width="4" bestFit="1" customWidth="1"/>
    <col min="9216" max="9216" width="51.85546875" bestFit="1" customWidth="1"/>
    <col min="9217" max="9217" width="16.140625" bestFit="1" customWidth="1"/>
    <col min="9218" max="9218" width="11.42578125" bestFit="1" customWidth="1"/>
    <col min="9219" max="9219" width="16" bestFit="1" customWidth="1"/>
    <col min="9471" max="9471" width="4" bestFit="1" customWidth="1"/>
    <col min="9472" max="9472" width="51.85546875" bestFit="1" customWidth="1"/>
    <col min="9473" max="9473" width="16.140625" bestFit="1" customWidth="1"/>
    <col min="9474" max="9474" width="11.42578125" bestFit="1" customWidth="1"/>
    <col min="9475" max="9475" width="16" bestFit="1" customWidth="1"/>
    <col min="9727" max="9727" width="4" bestFit="1" customWidth="1"/>
    <col min="9728" max="9728" width="51.85546875" bestFit="1" customWidth="1"/>
    <col min="9729" max="9729" width="16.140625" bestFit="1" customWidth="1"/>
    <col min="9730" max="9730" width="11.42578125" bestFit="1" customWidth="1"/>
    <col min="9731" max="9731" width="16" bestFit="1" customWidth="1"/>
    <col min="9983" max="9983" width="4" bestFit="1" customWidth="1"/>
    <col min="9984" max="9984" width="51.85546875" bestFit="1" customWidth="1"/>
    <col min="9985" max="9985" width="16.140625" bestFit="1" customWidth="1"/>
    <col min="9986" max="9986" width="11.42578125" bestFit="1" customWidth="1"/>
    <col min="9987" max="9987" width="16" bestFit="1" customWidth="1"/>
    <col min="10239" max="10239" width="4" bestFit="1" customWidth="1"/>
    <col min="10240" max="10240" width="51.85546875" bestFit="1" customWidth="1"/>
    <col min="10241" max="10241" width="16.140625" bestFit="1" customWidth="1"/>
    <col min="10242" max="10242" width="11.42578125" bestFit="1" customWidth="1"/>
    <col min="10243" max="10243" width="16" bestFit="1" customWidth="1"/>
    <col min="10495" max="10495" width="4" bestFit="1" customWidth="1"/>
    <col min="10496" max="10496" width="51.85546875" bestFit="1" customWidth="1"/>
    <col min="10497" max="10497" width="16.140625" bestFit="1" customWidth="1"/>
    <col min="10498" max="10498" width="11.42578125" bestFit="1" customWidth="1"/>
    <col min="10499" max="10499" width="16" bestFit="1" customWidth="1"/>
    <col min="10751" max="10751" width="4" bestFit="1" customWidth="1"/>
    <col min="10752" max="10752" width="51.85546875" bestFit="1" customWidth="1"/>
    <col min="10753" max="10753" width="16.140625" bestFit="1" customWidth="1"/>
    <col min="10754" max="10754" width="11.42578125" bestFit="1" customWidth="1"/>
    <col min="10755" max="10755" width="16" bestFit="1" customWidth="1"/>
    <col min="11007" max="11007" width="4" bestFit="1" customWidth="1"/>
    <col min="11008" max="11008" width="51.85546875" bestFit="1" customWidth="1"/>
    <col min="11009" max="11009" width="16.140625" bestFit="1" customWidth="1"/>
    <col min="11010" max="11010" width="11.42578125" bestFit="1" customWidth="1"/>
    <col min="11011" max="11011" width="16" bestFit="1" customWidth="1"/>
    <col min="11263" max="11263" width="4" bestFit="1" customWidth="1"/>
    <col min="11264" max="11264" width="51.85546875" bestFit="1" customWidth="1"/>
    <col min="11265" max="11265" width="16.140625" bestFit="1" customWidth="1"/>
    <col min="11266" max="11266" width="11.42578125" bestFit="1" customWidth="1"/>
    <col min="11267" max="11267" width="16" bestFit="1" customWidth="1"/>
    <col min="11519" max="11519" width="4" bestFit="1" customWidth="1"/>
    <col min="11520" max="11520" width="51.85546875" bestFit="1" customWidth="1"/>
    <col min="11521" max="11521" width="16.140625" bestFit="1" customWidth="1"/>
    <col min="11522" max="11522" width="11.42578125" bestFit="1" customWidth="1"/>
    <col min="11523" max="11523" width="16" bestFit="1" customWidth="1"/>
    <col min="11775" max="11775" width="4" bestFit="1" customWidth="1"/>
    <col min="11776" max="11776" width="51.85546875" bestFit="1" customWidth="1"/>
    <col min="11777" max="11777" width="16.140625" bestFit="1" customWidth="1"/>
    <col min="11778" max="11778" width="11.42578125" bestFit="1" customWidth="1"/>
    <col min="11779" max="11779" width="16" bestFit="1" customWidth="1"/>
    <col min="12031" max="12031" width="4" bestFit="1" customWidth="1"/>
    <col min="12032" max="12032" width="51.85546875" bestFit="1" customWidth="1"/>
    <col min="12033" max="12033" width="16.140625" bestFit="1" customWidth="1"/>
    <col min="12034" max="12034" width="11.42578125" bestFit="1" customWidth="1"/>
    <col min="12035" max="12035" width="16" bestFit="1" customWidth="1"/>
    <col min="12287" max="12287" width="4" bestFit="1" customWidth="1"/>
    <col min="12288" max="12288" width="51.85546875" bestFit="1" customWidth="1"/>
    <col min="12289" max="12289" width="16.140625" bestFit="1" customWidth="1"/>
    <col min="12290" max="12290" width="11.42578125" bestFit="1" customWidth="1"/>
    <col min="12291" max="12291" width="16" bestFit="1" customWidth="1"/>
    <col min="12543" max="12543" width="4" bestFit="1" customWidth="1"/>
    <col min="12544" max="12544" width="51.85546875" bestFit="1" customWidth="1"/>
    <col min="12545" max="12545" width="16.140625" bestFit="1" customWidth="1"/>
    <col min="12546" max="12546" width="11.42578125" bestFit="1" customWidth="1"/>
    <col min="12547" max="12547" width="16" bestFit="1" customWidth="1"/>
    <col min="12799" max="12799" width="4" bestFit="1" customWidth="1"/>
    <col min="12800" max="12800" width="51.85546875" bestFit="1" customWidth="1"/>
    <col min="12801" max="12801" width="16.140625" bestFit="1" customWidth="1"/>
    <col min="12802" max="12802" width="11.42578125" bestFit="1" customWidth="1"/>
    <col min="12803" max="12803" width="16" bestFit="1" customWidth="1"/>
    <col min="13055" max="13055" width="4" bestFit="1" customWidth="1"/>
    <col min="13056" max="13056" width="51.85546875" bestFit="1" customWidth="1"/>
    <col min="13057" max="13057" width="16.140625" bestFit="1" customWidth="1"/>
    <col min="13058" max="13058" width="11.42578125" bestFit="1" customWidth="1"/>
    <col min="13059" max="13059" width="16" bestFit="1" customWidth="1"/>
    <col min="13311" max="13311" width="4" bestFit="1" customWidth="1"/>
    <col min="13312" max="13312" width="51.85546875" bestFit="1" customWidth="1"/>
    <col min="13313" max="13313" width="16.140625" bestFit="1" customWidth="1"/>
    <col min="13314" max="13314" width="11.42578125" bestFit="1" customWidth="1"/>
    <col min="13315" max="13315" width="16" bestFit="1" customWidth="1"/>
    <col min="13567" max="13567" width="4" bestFit="1" customWidth="1"/>
    <col min="13568" max="13568" width="51.85546875" bestFit="1" customWidth="1"/>
    <col min="13569" max="13569" width="16.140625" bestFit="1" customWidth="1"/>
    <col min="13570" max="13570" width="11.42578125" bestFit="1" customWidth="1"/>
    <col min="13571" max="13571" width="16" bestFit="1" customWidth="1"/>
    <col min="13823" max="13823" width="4" bestFit="1" customWidth="1"/>
    <col min="13824" max="13824" width="51.85546875" bestFit="1" customWidth="1"/>
    <col min="13825" max="13825" width="16.140625" bestFit="1" customWidth="1"/>
    <col min="13826" max="13826" width="11.42578125" bestFit="1" customWidth="1"/>
    <col min="13827" max="13827" width="16" bestFit="1" customWidth="1"/>
    <col min="14079" max="14079" width="4" bestFit="1" customWidth="1"/>
    <col min="14080" max="14080" width="51.85546875" bestFit="1" customWidth="1"/>
    <col min="14081" max="14081" width="16.140625" bestFit="1" customWidth="1"/>
    <col min="14082" max="14082" width="11.42578125" bestFit="1" customWidth="1"/>
    <col min="14083" max="14083" width="16" bestFit="1" customWidth="1"/>
    <col min="14335" max="14335" width="4" bestFit="1" customWidth="1"/>
    <col min="14336" max="14336" width="51.85546875" bestFit="1" customWidth="1"/>
    <col min="14337" max="14337" width="16.140625" bestFit="1" customWidth="1"/>
    <col min="14338" max="14338" width="11.42578125" bestFit="1" customWidth="1"/>
    <col min="14339" max="14339" width="16" bestFit="1" customWidth="1"/>
    <col min="14591" max="14591" width="4" bestFit="1" customWidth="1"/>
    <col min="14592" max="14592" width="51.85546875" bestFit="1" customWidth="1"/>
    <col min="14593" max="14593" width="16.140625" bestFit="1" customWidth="1"/>
    <col min="14594" max="14594" width="11.42578125" bestFit="1" customWidth="1"/>
    <col min="14595" max="14595" width="16" bestFit="1" customWidth="1"/>
    <col min="14847" max="14847" width="4" bestFit="1" customWidth="1"/>
    <col min="14848" max="14848" width="51.85546875" bestFit="1" customWidth="1"/>
    <col min="14849" max="14849" width="16.140625" bestFit="1" customWidth="1"/>
    <col min="14850" max="14850" width="11.42578125" bestFit="1" customWidth="1"/>
    <col min="14851" max="14851" width="16" bestFit="1" customWidth="1"/>
    <col min="15103" max="15103" width="4" bestFit="1" customWidth="1"/>
    <col min="15104" max="15104" width="51.85546875" bestFit="1" customWidth="1"/>
    <col min="15105" max="15105" width="16.140625" bestFit="1" customWidth="1"/>
    <col min="15106" max="15106" width="11.42578125" bestFit="1" customWidth="1"/>
    <col min="15107" max="15107" width="16" bestFit="1" customWidth="1"/>
    <col min="15359" max="15359" width="4" bestFit="1" customWidth="1"/>
    <col min="15360" max="15360" width="51.85546875" bestFit="1" customWidth="1"/>
    <col min="15361" max="15361" width="16.140625" bestFit="1" customWidth="1"/>
    <col min="15362" max="15362" width="11.42578125" bestFit="1" customWidth="1"/>
    <col min="15363" max="15363" width="16" bestFit="1" customWidth="1"/>
    <col min="15615" max="15615" width="4" bestFit="1" customWidth="1"/>
    <col min="15616" max="15616" width="51.85546875" bestFit="1" customWidth="1"/>
    <col min="15617" max="15617" width="16.140625" bestFit="1" customWidth="1"/>
    <col min="15618" max="15618" width="11.42578125" bestFit="1" customWidth="1"/>
    <col min="15619" max="15619" width="16" bestFit="1" customWidth="1"/>
    <col min="15871" max="15871" width="4" bestFit="1" customWidth="1"/>
    <col min="15872" max="15872" width="51.85546875" bestFit="1" customWidth="1"/>
    <col min="15873" max="15873" width="16.140625" bestFit="1" customWidth="1"/>
    <col min="15874" max="15874" width="11.42578125" bestFit="1" customWidth="1"/>
    <col min="15875" max="15875" width="16" bestFit="1" customWidth="1"/>
    <col min="16127" max="16127" width="4" bestFit="1" customWidth="1"/>
    <col min="16128" max="16128" width="51.85546875" bestFit="1" customWidth="1"/>
    <col min="16129" max="16129" width="16.140625" bestFit="1" customWidth="1"/>
    <col min="16130" max="16130" width="11.42578125" bestFit="1" customWidth="1"/>
    <col min="16131" max="16131" width="16" bestFit="1" customWidth="1"/>
  </cols>
  <sheetData>
    <row r="1" spans="1:12" s="78" customFormat="1" ht="47.25" x14ac:dyDescent="0.25">
      <c r="A1" s="76" t="s">
        <v>645</v>
      </c>
      <c r="B1" s="77" t="s">
        <v>646</v>
      </c>
      <c r="C1" s="77" t="s">
        <v>1297</v>
      </c>
      <c r="D1" s="77" t="s">
        <v>1298</v>
      </c>
      <c r="E1" s="77" t="s">
        <v>1175</v>
      </c>
      <c r="F1" s="77" t="s">
        <v>1176</v>
      </c>
      <c r="G1" s="77" t="s">
        <v>647</v>
      </c>
      <c r="H1" s="77" t="s">
        <v>648</v>
      </c>
      <c r="I1" s="77" t="s">
        <v>649</v>
      </c>
      <c r="J1" s="77" t="s">
        <v>650</v>
      </c>
    </row>
    <row r="2" spans="1:12" ht="15.75" x14ac:dyDescent="0.25">
      <c r="A2" s="79" t="s">
        <v>651</v>
      </c>
      <c r="B2" s="80">
        <v>3.08</v>
      </c>
      <c r="C2" s="81">
        <f>'Summary Sheet'!D2</f>
        <v>3.0808979999999999</v>
      </c>
      <c r="D2" s="82">
        <v>3.08</v>
      </c>
      <c r="E2" s="83">
        <f>'Summary Sheet'!F2</f>
        <v>3.0808979999999999</v>
      </c>
      <c r="F2" s="82">
        <v>3.07</v>
      </c>
      <c r="G2" s="84">
        <f>C2-D2</f>
        <v>8.9799999999984337E-4</v>
      </c>
      <c r="H2" s="84">
        <f>C2-E2</f>
        <v>0</v>
      </c>
      <c r="I2" s="84">
        <f>D2-F2</f>
        <v>1.0000000000000231E-2</v>
      </c>
      <c r="J2" s="244"/>
    </row>
    <row r="3" spans="1:12" ht="15.75" x14ac:dyDescent="0.25">
      <c r="A3" s="79" t="s">
        <v>719</v>
      </c>
      <c r="B3" s="80">
        <v>0.27</v>
      </c>
      <c r="C3" s="81">
        <f>'Summary Sheet'!D3</f>
        <v>0.39822760000000001</v>
      </c>
      <c r="D3" s="82">
        <v>0.4</v>
      </c>
      <c r="E3" s="83">
        <f>'Summary Sheet'!F3</f>
        <v>0.37061719999999998</v>
      </c>
      <c r="F3" s="82">
        <v>0.37</v>
      </c>
      <c r="G3" s="84">
        <f>C3-D3</f>
        <v>-1.7724000000000073E-3</v>
      </c>
      <c r="H3" s="84">
        <f t="shared" ref="H3:H9" si="0">C3-E3</f>
        <v>2.7610400000000035E-2</v>
      </c>
      <c r="I3" s="84">
        <f t="shared" ref="I3:I9" si="1">D3-F3</f>
        <v>3.0000000000000027E-2</v>
      </c>
      <c r="J3" s="244"/>
    </row>
    <row r="4" spans="1:12" ht="15.75" x14ac:dyDescent="0.25">
      <c r="A4" s="86" t="s">
        <v>652</v>
      </c>
      <c r="B4" s="80">
        <v>34.85</v>
      </c>
      <c r="C4" s="81">
        <f>'Summary Sheet'!D4</f>
        <v>18.078388826000026</v>
      </c>
      <c r="D4" s="82">
        <v>19.23</v>
      </c>
      <c r="E4" s="83">
        <f>'Summary Sheet'!F4</f>
        <v>16.151716131000018</v>
      </c>
      <c r="F4" s="82">
        <v>17.059999999999999</v>
      </c>
      <c r="G4" s="84">
        <f t="shared" ref="G4:G9" si="2">C4-D4</f>
        <v>-1.1516111739999744</v>
      </c>
      <c r="H4" s="84">
        <f t="shared" si="0"/>
        <v>1.9266726950000077</v>
      </c>
      <c r="I4" s="84">
        <f t="shared" si="1"/>
        <v>2.1700000000000017</v>
      </c>
      <c r="J4" s="244"/>
    </row>
    <row r="5" spans="1:12" ht="31.5" x14ac:dyDescent="0.25">
      <c r="A5" s="86" t="s">
        <v>826</v>
      </c>
      <c r="B5" s="80">
        <v>14.94</v>
      </c>
      <c r="C5" s="81">
        <f>'Summary Sheet'!D5</f>
        <v>8.3391779559999986</v>
      </c>
      <c r="D5" s="82">
        <f>6.6+1.65</f>
        <v>8.25</v>
      </c>
      <c r="E5" s="83">
        <f>'Summary Sheet'!F5</f>
        <v>8.262287955999998</v>
      </c>
      <c r="F5" s="82">
        <f>6.53+1.65</f>
        <v>8.18</v>
      </c>
      <c r="G5" s="84">
        <f t="shared" si="2"/>
        <v>8.9177955999998559E-2</v>
      </c>
      <c r="H5" s="84">
        <f t="shared" si="0"/>
        <v>7.6890000000000569E-2</v>
      </c>
      <c r="I5" s="84">
        <f t="shared" si="1"/>
        <v>7.0000000000000284E-2</v>
      </c>
      <c r="J5" s="244"/>
    </row>
    <row r="6" spans="1:12" ht="15.75" x14ac:dyDescent="0.25">
      <c r="A6" s="87" t="s">
        <v>654</v>
      </c>
      <c r="B6" s="80">
        <v>1.74</v>
      </c>
      <c r="C6" s="81">
        <f>'Summary Sheet'!D6</f>
        <v>0.5551895</v>
      </c>
      <c r="D6" s="82">
        <v>0.64</v>
      </c>
      <c r="E6" s="83">
        <f>'Summary Sheet'!F6</f>
        <v>0.45367950000000001</v>
      </c>
      <c r="F6" s="82">
        <v>0.54</v>
      </c>
      <c r="G6" s="84">
        <f t="shared" si="2"/>
        <v>-8.4810500000000011E-2</v>
      </c>
      <c r="H6" s="84">
        <f t="shared" si="0"/>
        <v>0.10150999999999999</v>
      </c>
      <c r="I6" s="84">
        <f t="shared" si="1"/>
        <v>9.9999999999999978E-2</v>
      </c>
      <c r="J6" s="244"/>
    </row>
    <row r="7" spans="1:12" ht="15.75" x14ac:dyDescent="0.25">
      <c r="A7" s="88" t="s">
        <v>655</v>
      </c>
      <c r="B7" s="80">
        <v>1.39</v>
      </c>
      <c r="C7" s="81">
        <f>'Summary Sheet'!D7</f>
        <v>3.1824677619999995</v>
      </c>
      <c r="D7" s="287">
        <v>4.95</v>
      </c>
      <c r="E7" s="83">
        <f>'Summary Sheet'!F7</f>
        <v>2.8731210949999997</v>
      </c>
      <c r="F7" s="287">
        <v>4.2300000000000004</v>
      </c>
      <c r="G7" s="285">
        <f>(C7+C8)-D7</f>
        <v>0.76816511399999943</v>
      </c>
      <c r="H7" s="84">
        <f t="shared" si="0"/>
        <v>0.3093466669999998</v>
      </c>
      <c r="I7" s="285">
        <f t="shared" si="1"/>
        <v>0.71999999999999975</v>
      </c>
      <c r="J7" s="244"/>
    </row>
    <row r="8" spans="1:12" ht="15.75" x14ac:dyDescent="0.25">
      <c r="A8" s="88" t="s">
        <v>656</v>
      </c>
      <c r="B8" s="80">
        <v>3.16</v>
      </c>
      <c r="C8" s="81">
        <f>'Summary Sheet'!D8</f>
        <v>2.5356973520000001</v>
      </c>
      <c r="D8" s="288"/>
      <c r="E8" s="83">
        <f>'Summary Sheet'!F8</f>
        <v>2.0274593520000002</v>
      </c>
      <c r="F8" s="288"/>
      <c r="G8" s="286"/>
      <c r="H8" s="84">
        <f t="shared" si="0"/>
        <v>0.50823799999999997</v>
      </c>
      <c r="I8" s="286"/>
      <c r="J8" s="244"/>
    </row>
    <row r="9" spans="1:12" s="90" customFormat="1" ht="15.75" x14ac:dyDescent="0.25">
      <c r="A9" s="89" t="s">
        <v>825</v>
      </c>
      <c r="B9" s="80">
        <v>3.7</v>
      </c>
      <c r="C9" s="81">
        <f>'Summary Sheet'!D9</f>
        <v>2.3167222999999999</v>
      </c>
      <c r="D9" s="82">
        <v>2.3199999999999998</v>
      </c>
      <c r="E9" s="83">
        <f>'Summary Sheet'!F9</f>
        <v>1.8455634999999999</v>
      </c>
      <c r="F9" s="82">
        <v>1.85</v>
      </c>
      <c r="G9" s="84">
        <f t="shared" si="2"/>
        <v>-3.277699999999939E-3</v>
      </c>
      <c r="H9" s="84">
        <f t="shared" si="0"/>
        <v>0.47115879999999999</v>
      </c>
      <c r="I9" s="84">
        <f t="shared" si="1"/>
        <v>0.46999999999999975</v>
      </c>
      <c r="J9" s="244"/>
    </row>
    <row r="10" spans="1:12" s="90" customFormat="1" ht="15.75" x14ac:dyDescent="0.25">
      <c r="A10" s="89" t="s">
        <v>658</v>
      </c>
      <c r="B10" s="80">
        <v>1.05</v>
      </c>
      <c r="C10" s="80">
        <v>0</v>
      </c>
      <c r="D10" s="82">
        <v>0.89</v>
      </c>
      <c r="E10" s="81">
        <v>0</v>
      </c>
      <c r="F10" s="82">
        <v>0</v>
      </c>
      <c r="G10" s="81">
        <f>C10-D10</f>
        <v>-0.89</v>
      </c>
      <c r="H10" s="81">
        <f>C10-E10</f>
        <v>0</v>
      </c>
      <c r="I10" s="81">
        <f>D10-F10</f>
        <v>0.89</v>
      </c>
      <c r="J10" s="244" t="s">
        <v>1323</v>
      </c>
    </row>
    <row r="11" spans="1:12" ht="15.75" x14ac:dyDescent="0.25">
      <c r="A11" s="91" t="s">
        <v>659</v>
      </c>
      <c r="B11" s="92">
        <f t="shared" ref="B11:I11" si="3">SUM(B2:B10)</f>
        <v>64.180000000000007</v>
      </c>
      <c r="C11" s="92">
        <f t="shared" si="3"/>
        <v>38.486769296000027</v>
      </c>
      <c r="D11" s="92">
        <f t="shared" si="3"/>
        <v>39.760000000000005</v>
      </c>
      <c r="E11" s="92">
        <f t="shared" si="3"/>
        <v>35.065342734000012</v>
      </c>
      <c r="F11" s="92">
        <f t="shared" si="3"/>
        <v>35.300000000000004</v>
      </c>
      <c r="G11" s="92">
        <f t="shared" si="3"/>
        <v>-1.2732307039999768</v>
      </c>
      <c r="H11" s="92">
        <f t="shared" si="3"/>
        <v>3.4214265620000077</v>
      </c>
      <c r="I11" s="92">
        <f t="shared" si="3"/>
        <v>4.4600000000000017</v>
      </c>
      <c r="J11" s="85"/>
      <c r="K11" s="41"/>
    </row>
    <row r="12" spans="1:12" x14ac:dyDescent="0.25">
      <c r="C12" s="41">
        <f>B11-C11</f>
        <v>25.69323070399998</v>
      </c>
      <c r="D12" s="93">
        <f>C11-D11</f>
        <v>-1.2732307039999782</v>
      </c>
      <c r="J12" s="41"/>
      <c r="L12" s="41"/>
    </row>
    <row r="13" spans="1:12" x14ac:dyDescent="0.25">
      <c r="D13" s="41"/>
    </row>
    <row r="14" spans="1:12" ht="60" x14ac:dyDescent="0.25">
      <c r="A14" s="95" t="s">
        <v>7</v>
      </c>
      <c r="B14" s="95" t="s">
        <v>660</v>
      </c>
      <c r="C14" s="96" t="s">
        <v>1299</v>
      </c>
      <c r="D14" s="96" t="s">
        <v>661</v>
      </c>
      <c r="E14" s="96" t="s">
        <v>1300</v>
      </c>
      <c r="F14" s="97"/>
      <c r="G14" s="97"/>
      <c r="H14" s="97"/>
      <c r="I14" s="97"/>
    </row>
    <row r="15" spans="1:12" ht="15.75" x14ac:dyDescent="0.25">
      <c r="A15" s="79" t="s">
        <v>651</v>
      </c>
      <c r="B15" s="80">
        <v>3.08</v>
      </c>
      <c r="C15" s="81">
        <f t="shared" ref="C15:C23" si="4">C2</f>
        <v>3.0808979999999999</v>
      </c>
      <c r="D15" s="98">
        <f>C15/B15</f>
        <v>1.0002915584415584</v>
      </c>
      <c r="E15" s="98">
        <f>C15/$B$24</f>
        <v>4.8004019943907753E-2</v>
      </c>
      <c r="F15" s="99"/>
      <c r="G15" s="99"/>
      <c r="H15" s="99"/>
      <c r="I15" s="99"/>
    </row>
    <row r="16" spans="1:12" ht="15.75" x14ac:dyDescent="0.25">
      <c r="A16" s="79" t="s">
        <v>719</v>
      </c>
      <c r="B16" s="80">
        <v>0.27</v>
      </c>
      <c r="C16" s="81">
        <f t="shared" si="4"/>
        <v>0.39822760000000001</v>
      </c>
      <c r="D16" s="98">
        <f t="shared" ref="D16:D23" si="5">C16/B16</f>
        <v>1.474917037037037</v>
      </c>
      <c r="E16" s="98">
        <f t="shared" ref="E16:E23" si="6">C16/$B$24</f>
        <v>6.2048550950451848E-3</v>
      </c>
      <c r="F16" s="99"/>
      <c r="G16" s="99"/>
      <c r="H16" s="99"/>
      <c r="I16" s="99"/>
    </row>
    <row r="17" spans="1:9" ht="15.75" x14ac:dyDescent="0.25">
      <c r="A17" s="86" t="s">
        <v>652</v>
      </c>
      <c r="B17" s="80">
        <v>34.85</v>
      </c>
      <c r="C17" s="81">
        <f t="shared" si="4"/>
        <v>18.078388826000026</v>
      </c>
      <c r="D17" s="98">
        <f t="shared" si="5"/>
        <v>0.51874860332855166</v>
      </c>
      <c r="E17" s="98">
        <f t="shared" si="6"/>
        <v>0.28168259311311972</v>
      </c>
      <c r="F17" s="99"/>
      <c r="G17" s="99"/>
      <c r="H17" s="99"/>
      <c r="I17" s="99"/>
    </row>
    <row r="18" spans="1:9" ht="31.5" x14ac:dyDescent="0.25">
      <c r="A18" s="86" t="s">
        <v>653</v>
      </c>
      <c r="B18" s="80">
        <v>14.94</v>
      </c>
      <c r="C18" s="81">
        <f t="shared" si="4"/>
        <v>8.3391779559999986</v>
      </c>
      <c r="D18" s="98">
        <f t="shared" si="5"/>
        <v>0.55817790870147244</v>
      </c>
      <c r="E18" s="98">
        <f t="shared" si="6"/>
        <v>0.1299342155811779</v>
      </c>
      <c r="F18" s="99"/>
      <c r="G18" s="99"/>
      <c r="H18" s="99"/>
      <c r="I18" s="99"/>
    </row>
    <row r="19" spans="1:9" ht="15.75" x14ac:dyDescent="0.25">
      <c r="A19" s="87" t="s">
        <v>654</v>
      </c>
      <c r="B19" s="80">
        <v>1.74</v>
      </c>
      <c r="C19" s="81">
        <f t="shared" si="4"/>
        <v>0.5551895</v>
      </c>
      <c r="D19" s="98">
        <f t="shared" si="5"/>
        <v>0.3190744252873563</v>
      </c>
      <c r="E19" s="98">
        <f t="shared" si="6"/>
        <v>8.6505063882829532E-3</v>
      </c>
      <c r="F19" s="99"/>
      <c r="G19" s="99"/>
      <c r="H19" s="99"/>
      <c r="I19" s="99"/>
    </row>
    <row r="20" spans="1:9" ht="15.75" x14ac:dyDescent="0.25">
      <c r="A20" s="88" t="s">
        <v>655</v>
      </c>
      <c r="B20" s="80">
        <v>1.39</v>
      </c>
      <c r="C20" s="81">
        <f t="shared" si="4"/>
        <v>3.1824677619999995</v>
      </c>
      <c r="D20" s="98">
        <f t="shared" si="5"/>
        <v>2.2895451525179853</v>
      </c>
      <c r="E20" s="98">
        <f t="shared" si="6"/>
        <v>4.9586596478653773E-2</v>
      </c>
      <c r="F20" s="99"/>
      <c r="G20" s="99"/>
      <c r="H20" s="99"/>
      <c r="I20" s="99"/>
    </row>
    <row r="21" spans="1:9" ht="15.75" x14ac:dyDescent="0.25">
      <c r="A21" s="88" t="s">
        <v>656</v>
      </c>
      <c r="B21" s="80">
        <v>3.16</v>
      </c>
      <c r="C21" s="81">
        <f t="shared" si="4"/>
        <v>2.5356973520000001</v>
      </c>
      <c r="D21" s="98">
        <f t="shared" si="5"/>
        <v>0.80243587088607593</v>
      </c>
      <c r="E21" s="98">
        <f t="shared" si="6"/>
        <v>3.9509151636023684E-2</v>
      </c>
      <c r="F21" s="99"/>
      <c r="G21" s="99"/>
      <c r="H21" s="99"/>
      <c r="I21" s="99"/>
    </row>
    <row r="22" spans="1:9" ht="15.75" x14ac:dyDescent="0.25">
      <c r="A22" s="89" t="s">
        <v>657</v>
      </c>
      <c r="B22" s="80">
        <v>3.7</v>
      </c>
      <c r="C22" s="81">
        <f t="shared" si="4"/>
        <v>2.3167222999999999</v>
      </c>
      <c r="D22" s="98">
        <f t="shared" si="5"/>
        <v>0.62614116216216209</v>
      </c>
      <c r="E22" s="98">
        <f t="shared" si="6"/>
        <v>3.6097262387036456E-2</v>
      </c>
      <c r="F22" s="99"/>
      <c r="G22" s="99"/>
      <c r="H22" s="99"/>
      <c r="I22" s="99"/>
    </row>
    <row r="23" spans="1:9" ht="15.75" x14ac:dyDescent="0.25">
      <c r="A23" s="89" t="s">
        <v>658</v>
      </c>
      <c r="B23" s="80">
        <v>1.05</v>
      </c>
      <c r="C23" s="81">
        <f t="shared" si="4"/>
        <v>0</v>
      </c>
      <c r="D23" s="98">
        <f t="shared" si="5"/>
        <v>0</v>
      </c>
      <c r="E23" s="98">
        <f t="shared" si="6"/>
        <v>0</v>
      </c>
      <c r="F23" s="99"/>
      <c r="G23" s="99"/>
      <c r="H23" s="99"/>
      <c r="I23" s="99"/>
    </row>
    <row r="24" spans="1:9" ht="15.75" x14ac:dyDescent="0.25">
      <c r="A24" s="100" t="s">
        <v>662</v>
      </c>
      <c r="B24" s="92">
        <f>SUM(B15:B23)</f>
        <v>64.180000000000007</v>
      </c>
      <c r="C24" s="101">
        <f>SUM(C15:C23)</f>
        <v>38.486769296000027</v>
      </c>
      <c r="D24" s="98">
        <f>C24/B24</f>
        <v>0.59966920062324747</v>
      </c>
      <c r="E24" s="102">
        <f>SUM(E15:E23)</f>
        <v>0.59966920062324747</v>
      </c>
      <c r="F24" s="103"/>
      <c r="G24" s="103"/>
      <c r="H24" s="103"/>
      <c r="I24" s="103"/>
    </row>
    <row r="25" spans="1:9" x14ac:dyDescent="0.25">
      <c r="B25" s="78"/>
      <c r="C25" s="78"/>
      <c r="D25" s="104"/>
      <c r="E25" s="104"/>
      <c r="F25" s="104"/>
      <c r="G25" s="104"/>
      <c r="H25" s="104"/>
      <c r="I25" s="104"/>
    </row>
    <row r="26" spans="1:9" x14ac:dyDescent="0.25">
      <c r="B26" s="78"/>
      <c r="C26" s="78"/>
      <c r="D26" s="104"/>
      <c r="E26" s="104"/>
      <c r="F26" s="104"/>
      <c r="G26" s="104"/>
      <c r="H26" s="104"/>
      <c r="I26" s="104"/>
    </row>
    <row r="27" spans="1:9" ht="90" x14ac:dyDescent="0.25">
      <c r="A27" s="95" t="s">
        <v>663</v>
      </c>
      <c r="B27" s="96" t="s">
        <v>1299</v>
      </c>
      <c r="C27" s="96" t="s">
        <v>1177</v>
      </c>
      <c r="D27" s="96" t="s">
        <v>1301</v>
      </c>
      <c r="E27" s="105" t="s">
        <v>1302</v>
      </c>
      <c r="F27" s="97"/>
      <c r="G27" s="97"/>
      <c r="H27" s="97"/>
      <c r="I27" s="97"/>
    </row>
    <row r="28" spans="1:9" ht="15.75" x14ac:dyDescent="0.25">
      <c r="A28" s="79" t="s">
        <v>651</v>
      </c>
      <c r="B28" s="84">
        <f t="shared" ref="B28:B36" si="7">C2</f>
        <v>3.0808979999999999</v>
      </c>
      <c r="C28" s="84">
        <f t="shared" ref="C28:C36" si="8">E2</f>
        <v>3.0808979999999999</v>
      </c>
      <c r="D28" s="106">
        <f>ROUND(B28-C28,2)</f>
        <v>0</v>
      </c>
      <c r="E28" s="98">
        <f>D28/$B$37</f>
        <v>0</v>
      </c>
      <c r="F28" s="99"/>
      <c r="G28" s="99"/>
      <c r="H28" s="99"/>
      <c r="I28" s="99"/>
    </row>
    <row r="29" spans="1:9" ht="15.75" x14ac:dyDescent="0.25">
      <c r="A29" s="79" t="s">
        <v>719</v>
      </c>
      <c r="B29" s="84">
        <f t="shared" si="7"/>
        <v>0.39822760000000001</v>
      </c>
      <c r="C29" s="84">
        <f t="shared" si="8"/>
        <v>0.37061719999999998</v>
      </c>
      <c r="D29" s="106">
        <f t="shared" ref="D29:D36" si="9">ROUND(B29-C29,2)</f>
        <v>0.03</v>
      </c>
      <c r="E29" s="98">
        <f t="shared" ref="E29:E36" si="10">D29/$B$37</f>
        <v>7.7948865412088338E-4</v>
      </c>
      <c r="F29" s="99"/>
      <c r="G29" s="99"/>
      <c r="H29" s="99"/>
      <c r="I29" s="99"/>
    </row>
    <row r="30" spans="1:9" ht="15.75" x14ac:dyDescent="0.25">
      <c r="A30" s="86" t="s">
        <v>652</v>
      </c>
      <c r="B30" s="84">
        <f t="shared" si="7"/>
        <v>18.078388826000026</v>
      </c>
      <c r="C30" s="84">
        <f t="shared" si="8"/>
        <v>16.151716131000018</v>
      </c>
      <c r="D30" s="106">
        <f t="shared" si="9"/>
        <v>1.93</v>
      </c>
      <c r="E30" s="98">
        <f t="shared" si="10"/>
        <v>5.0147103415110167E-2</v>
      </c>
      <c r="F30" s="99"/>
      <c r="G30" s="99"/>
      <c r="H30" s="99"/>
      <c r="I30" s="99"/>
    </row>
    <row r="31" spans="1:9" ht="31.5" x14ac:dyDescent="0.25">
      <c r="A31" s="86" t="s">
        <v>653</v>
      </c>
      <c r="B31" s="84">
        <f t="shared" si="7"/>
        <v>8.3391779559999986</v>
      </c>
      <c r="C31" s="84">
        <f t="shared" si="8"/>
        <v>8.262287955999998</v>
      </c>
      <c r="D31" s="106">
        <f t="shared" si="9"/>
        <v>0.08</v>
      </c>
      <c r="E31" s="98">
        <f t="shared" si="10"/>
        <v>2.0786364109890224E-3</v>
      </c>
      <c r="F31" s="99"/>
      <c r="G31" s="99"/>
      <c r="H31" s="99"/>
      <c r="I31" s="99"/>
    </row>
    <row r="32" spans="1:9" ht="15.75" x14ac:dyDescent="0.25">
      <c r="A32" s="87" t="s">
        <v>654</v>
      </c>
      <c r="B32" s="84">
        <f t="shared" si="7"/>
        <v>0.5551895</v>
      </c>
      <c r="C32" s="84">
        <f t="shared" si="8"/>
        <v>0.45367950000000001</v>
      </c>
      <c r="D32" s="106">
        <f t="shared" si="9"/>
        <v>0.1</v>
      </c>
      <c r="E32" s="98">
        <f t="shared" si="10"/>
        <v>2.5982955137362779E-3</v>
      </c>
      <c r="F32" s="99"/>
      <c r="G32" s="99"/>
      <c r="H32" s="99"/>
      <c r="I32" s="99"/>
    </row>
    <row r="33" spans="1:9" ht="15.75" x14ac:dyDescent="0.25">
      <c r="A33" s="88" t="s">
        <v>655</v>
      </c>
      <c r="B33" s="84">
        <f t="shared" si="7"/>
        <v>3.1824677619999995</v>
      </c>
      <c r="C33" s="84">
        <f t="shared" si="8"/>
        <v>2.8731210949999997</v>
      </c>
      <c r="D33" s="106">
        <f t="shared" si="9"/>
        <v>0.31</v>
      </c>
      <c r="E33" s="98">
        <f t="shared" si="10"/>
        <v>8.0547160925824625E-3</v>
      </c>
      <c r="F33" s="99"/>
      <c r="G33" s="99"/>
      <c r="H33" s="99"/>
      <c r="I33" s="99"/>
    </row>
    <row r="34" spans="1:9" ht="15.75" x14ac:dyDescent="0.25">
      <c r="A34" s="88" t="s">
        <v>656</v>
      </c>
      <c r="B34" s="84">
        <f t="shared" si="7"/>
        <v>2.5356973520000001</v>
      </c>
      <c r="C34" s="84">
        <f t="shared" si="8"/>
        <v>2.0274593520000002</v>
      </c>
      <c r="D34" s="106">
        <f t="shared" si="9"/>
        <v>0.51</v>
      </c>
      <c r="E34" s="98">
        <f t="shared" si="10"/>
        <v>1.3251307120055018E-2</v>
      </c>
      <c r="F34" s="99"/>
      <c r="G34" s="99"/>
      <c r="H34" s="99"/>
      <c r="I34" s="99"/>
    </row>
    <row r="35" spans="1:9" ht="15.75" x14ac:dyDescent="0.25">
      <c r="A35" s="89" t="s">
        <v>657</v>
      </c>
      <c r="B35" s="84">
        <f t="shared" si="7"/>
        <v>2.3167222999999999</v>
      </c>
      <c r="C35" s="84">
        <f t="shared" si="8"/>
        <v>1.8455634999999999</v>
      </c>
      <c r="D35" s="106">
        <f t="shared" si="9"/>
        <v>0.47</v>
      </c>
      <c r="E35" s="98">
        <f t="shared" si="10"/>
        <v>1.2211988914560505E-2</v>
      </c>
      <c r="F35" s="99"/>
      <c r="G35" s="99"/>
      <c r="H35" s="99"/>
      <c r="I35" s="99"/>
    </row>
    <row r="36" spans="1:9" ht="15.75" x14ac:dyDescent="0.25">
      <c r="A36" s="89" t="s">
        <v>658</v>
      </c>
      <c r="B36" s="84">
        <f t="shared" si="7"/>
        <v>0</v>
      </c>
      <c r="C36" s="84">
        <f t="shared" si="8"/>
        <v>0</v>
      </c>
      <c r="D36" s="106">
        <f t="shared" si="9"/>
        <v>0</v>
      </c>
      <c r="E36" s="98">
        <f t="shared" si="10"/>
        <v>0</v>
      </c>
      <c r="F36" s="99"/>
      <c r="G36" s="99"/>
      <c r="H36" s="99"/>
      <c r="I36" s="99"/>
    </row>
    <row r="37" spans="1:9" ht="15.75" x14ac:dyDescent="0.25">
      <c r="A37" s="100" t="s">
        <v>662</v>
      </c>
      <c r="B37" s="101">
        <f>SUM(B28:B36)</f>
        <v>38.486769296000027</v>
      </c>
      <c r="C37" s="101">
        <f>SUM(C28:C36)</f>
        <v>35.065342734000012</v>
      </c>
      <c r="D37" s="106">
        <f t="shared" ref="D37" si="11">ROUND(B37-C37,2)</f>
        <v>3.42</v>
      </c>
      <c r="E37" s="98">
        <f t="shared" ref="E37" si="12">D37/$B$37</f>
        <v>8.8861706569780707E-2</v>
      </c>
      <c r="F37" s="103"/>
      <c r="G37" s="103"/>
      <c r="H37" s="103"/>
      <c r="I37" s="103"/>
    </row>
  </sheetData>
  <mergeCells count="4">
    <mergeCell ref="G7:G8"/>
    <mergeCell ref="F7:F8"/>
    <mergeCell ref="I7:I8"/>
    <mergeCell ref="D7:D8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A94DA-6039-4C89-BE2F-AE82B37098D5}">
  <dimension ref="A1:B25"/>
  <sheetViews>
    <sheetView workbookViewId="0">
      <selection activeCell="B25" sqref="B25"/>
    </sheetView>
  </sheetViews>
  <sheetFormatPr defaultRowHeight="15" x14ac:dyDescent="0.25"/>
  <cols>
    <col min="1" max="1" width="9.28515625" bestFit="1" customWidth="1"/>
    <col min="2" max="2" width="14.28515625" bestFit="1" customWidth="1"/>
  </cols>
  <sheetData>
    <row r="1" spans="1:2" x14ac:dyDescent="0.25">
      <c r="A1" s="42" t="s">
        <v>808</v>
      </c>
      <c r="B1" s="20" t="s">
        <v>12</v>
      </c>
    </row>
    <row r="2" spans="1:2" x14ac:dyDescent="0.25">
      <c r="A2" s="61">
        <v>44743</v>
      </c>
      <c r="B2" s="64">
        <v>37973</v>
      </c>
    </row>
    <row r="3" spans="1:2" x14ac:dyDescent="0.25">
      <c r="A3" s="65">
        <v>44774</v>
      </c>
      <c r="B3" s="68">
        <v>591658</v>
      </c>
    </row>
    <row r="4" spans="1:2" x14ac:dyDescent="0.25">
      <c r="A4" s="61">
        <v>44805</v>
      </c>
      <c r="B4" s="64">
        <v>544052</v>
      </c>
    </row>
    <row r="5" spans="1:2" x14ac:dyDescent="0.25">
      <c r="A5" s="61">
        <v>44835</v>
      </c>
      <c r="B5" s="68">
        <v>582008</v>
      </c>
    </row>
    <row r="6" spans="1:2" x14ac:dyDescent="0.25">
      <c r="A6" s="65">
        <v>44866</v>
      </c>
      <c r="B6" s="64">
        <v>524503</v>
      </c>
    </row>
    <row r="7" spans="1:2" x14ac:dyDescent="0.25">
      <c r="A7" s="61">
        <v>44896</v>
      </c>
      <c r="B7" s="68">
        <v>549574</v>
      </c>
    </row>
    <row r="8" spans="1:2" x14ac:dyDescent="0.25">
      <c r="A8" s="61">
        <v>44927</v>
      </c>
      <c r="B8" s="64">
        <v>574970</v>
      </c>
    </row>
    <row r="9" spans="1:2" x14ac:dyDescent="0.25">
      <c r="A9" s="65">
        <v>44958</v>
      </c>
      <c r="B9" s="68">
        <v>826953</v>
      </c>
    </row>
    <row r="10" spans="1:2" x14ac:dyDescent="0.25">
      <c r="A10" s="61">
        <v>44986</v>
      </c>
      <c r="B10" s="64">
        <v>1074714</v>
      </c>
    </row>
    <row r="11" spans="1:2" x14ac:dyDescent="0.25">
      <c r="A11" s="61">
        <v>45017</v>
      </c>
      <c r="B11" s="68">
        <v>1277271</v>
      </c>
    </row>
    <row r="12" spans="1:2" x14ac:dyDescent="0.25">
      <c r="A12" s="188">
        <v>45047</v>
      </c>
      <c r="B12" s="73">
        <v>1060276</v>
      </c>
    </row>
    <row r="13" spans="1:2" x14ac:dyDescent="0.25">
      <c r="A13" s="188">
        <v>45078</v>
      </c>
      <c r="B13" s="73">
        <v>1348854</v>
      </c>
    </row>
    <row r="14" spans="1:2" x14ac:dyDescent="0.25">
      <c r="A14" s="188">
        <v>45138</v>
      </c>
      <c r="B14" s="73">
        <v>1578723</v>
      </c>
    </row>
    <row r="15" spans="1:2" x14ac:dyDescent="0.25">
      <c r="A15" s="188">
        <v>45169</v>
      </c>
      <c r="B15" s="73">
        <v>1606480</v>
      </c>
    </row>
    <row r="16" spans="1:2" x14ac:dyDescent="0.25">
      <c r="A16" s="188">
        <v>45199</v>
      </c>
      <c r="B16" s="73">
        <v>1563924</v>
      </c>
    </row>
    <row r="17" spans="1:2" x14ac:dyDescent="0.25">
      <c r="A17" s="188">
        <v>45230</v>
      </c>
      <c r="B17" s="73">
        <v>1591724</v>
      </c>
    </row>
    <row r="18" spans="1:2" x14ac:dyDescent="0.25">
      <c r="A18" s="188">
        <v>45260</v>
      </c>
      <c r="B18" s="73">
        <v>1530200</v>
      </c>
    </row>
    <row r="19" spans="1:2" x14ac:dyDescent="0.25">
      <c r="A19" s="188">
        <v>45291</v>
      </c>
      <c r="B19" s="73">
        <v>1591778</v>
      </c>
    </row>
    <row r="20" spans="1:2" x14ac:dyDescent="0.25">
      <c r="A20" s="188">
        <v>45322</v>
      </c>
      <c r="B20" s="245">
        <v>1612451</v>
      </c>
    </row>
    <row r="21" spans="1:2" x14ac:dyDescent="0.25">
      <c r="A21" s="188">
        <v>45351</v>
      </c>
      <c r="B21" s="245">
        <v>1507483</v>
      </c>
    </row>
    <row r="22" spans="1:2" x14ac:dyDescent="0.25">
      <c r="A22" s="188">
        <v>45382</v>
      </c>
      <c r="B22" s="245">
        <v>1591654</v>
      </c>
    </row>
    <row r="23" spans="1:2" x14ac:dyDescent="0.25">
      <c r="A23" s="188"/>
      <c r="B23" s="73"/>
    </row>
    <row r="24" spans="1:2" x14ac:dyDescent="0.25">
      <c r="A24" s="188"/>
      <c r="B24" s="73"/>
    </row>
    <row r="25" spans="1:2" x14ac:dyDescent="0.25">
      <c r="B25" s="41">
        <f>SUM(B2:B24)</f>
        <v>23167223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E784-38E8-4CC7-B3E4-920247B15DDB}">
  <dimension ref="A1:J25"/>
  <sheetViews>
    <sheetView zoomScaleNormal="100" workbookViewId="0">
      <selection activeCell="C5" sqref="C5"/>
    </sheetView>
  </sheetViews>
  <sheetFormatPr defaultColWidth="14.140625" defaultRowHeight="15" x14ac:dyDescent="0.25"/>
  <cols>
    <col min="1" max="1" width="3.85546875" customWidth="1"/>
    <col min="2" max="2" width="25" bestFit="1" customWidth="1"/>
    <col min="3" max="3" width="19.5703125" style="12" bestFit="1" customWidth="1"/>
    <col min="4" max="4" width="18.42578125" style="12" customWidth="1"/>
    <col min="5" max="5" width="16.5703125" style="94" bestFit="1" customWidth="1"/>
    <col min="6" max="6" width="13.28515625" style="94" customWidth="1"/>
    <col min="7" max="7" width="15.85546875" bestFit="1" customWidth="1"/>
    <col min="8" max="8" width="13.42578125" bestFit="1" customWidth="1"/>
    <col min="9" max="9" width="15.28515625" bestFit="1" customWidth="1"/>
  </cols>
  <sheetData>
    <row r="1" spans="1:10" s="109" customFormat="1" ht="49.5" x14ac:dyDescent="0.25">
      <c r="A1" s="107" t="s">
        <v>664</v>
      </c>
      <c r="B1" s="107" t="s">
        <v>7</v>
      </c>
      <c r="C1" s="108" t="s">
        <v>1303</v>
      </c>
      <c r="D1" s="108" t="s">
        <v>1304</v>
      </c>
      <c r="E1" s="108" t="s">
        <v>1178</v>
      </c>
      <c r="F1" s="108" t="s">
        <v>1179</v>
      </c>
      <c r="G1" s="108" t="s">
        <v>665</v>
      </c>
      <c r="H1" s="108" t="s">
        <v>666</v>
      </c>
    </row>
    <row r="2" spans="1:10" ht="16.5" x14ac:dyDescent="0.3">
      <c r="A2" s="110">
        <v>1</v>
      </c>
      <c r="B2" s="111" t="s">
        <v>651</v>
      </c>
      <c r="C2" s="112">
        <f>Land!E45</f>
        <v>30808980</v>
      </c>
      <c r="D2" s="112">
        <f t="shared" ref="D2:D9" si="0">C2/10^7</f>
        <v>3.0808979999999999</v>
      </c>
      <c r="E2" s="112">
        <v>30808980</v>
      </c>
      <c r="F2" s="112">
        <f>E2/10^7</f>
        <v>3.0808979999999999</v>
      </c>
      <c r="G2" s="113">
        <f>C2-E2</f>
        <v>0</v>
      </c>
      <c r="H2" s="113">
        <f>G2/10^7</f>
        <v>0</v>
      </c>
    </row>
    <row r="3" spans="1:10" ht="16.5" x14ac:dyDescent="0.3">
      <c r="A3" s="110">
        <v>2</v>
      </c>
      <c r="B3" s="111" t="s">
        <v>719</v>
      </c>
      <c r="C3" s="112">
        <f>Land!L76</f>
        <v>3982276</v>
      </c>
      <c r="D3" s="112">
        <f t="shared" si="0"/>
        <v>0.39822760000000001</v>
      </c>
      <c r="E3" s="112">
        <v>3706172</v>
      </c>
      <c r="F3" s="112">
        <f t="shared" ref="F3:F9" si="1">E3/10^7</f>
        <v>0.37061719999999998</v>
      </c>
      <c r="G3" s="113">
        <f t="shared" ref="G3:G9" si="2">C3-E3</f>
        <v>276104</v>
      </c>
      <c r="H3" s="113">
        <f t="shared" ref="H3:H9" si="3">G3/10^7</f>
        <v>2.76104E-2</v>
      </c>
    </row>
    <row r="4" spans="1:10" ht="16.5" x14ac:dyDescent="0.3">
      <c r="A4" s="110">
        <v>3</v>
      </c>
      <c r="B4" s="114" t="s">
        <v>667</v>
      </c>
      <c r="C4" s="115">
        <f>'Purchase Register'!G871</f>
        <v>180783888.26000026</v>
      </c>
      <c r="D4" s="112">
        <f t="shared" si="0"/>
        <v>18.078388826000026</v>
      </c>
      <c r="E4" s="115">
        <v>161517161.31000018</v>
      </c>
      <c r="F4" s="112">
        <f t="shared" si="1"/>
        <v>16.151716131000018</v>
      </c>
      <c r="G4" s="113">
        <f t="shared" si="2"/>
        <v>19266726.950000077</v>
      </c>
      <c r="H4" s="113">
        <f t="shared" si="3"/>
        <v>1.9266726950000077</v>
      </c>
      <c r="I4" s="12">
        <v>127278700</v>
      </c>
      <c r="J4" s="41">
        <f>G4/I4*100</f>
        <v>15.137432225502051</v>
      </c>
    </row>
    <row r="5" spans="1:10" ht="16.5" x14ac:dyDescent="0.3">
      <c r="A5" s="110">
        <v>4</v>
      </c>
      <c r="B5" s="116" t="s">
        <v>668</v>
      </c>
      <c r="C5" s="117">
        <f>'TDR &amp; Approval'!E16+'TDR &amp; Approval'!N55</f>
        <v>83391779.559999987</v>
      </c>
      <c r="D5" s="112">
        <f t="shared" si="0"/>
        <v>8.3391779559999986</v>
      </c>
      <c r="E5" s="117">
        <v>82622879.559999987</v>
      </c>
      <c r="F5" s="112">
        <f t="shared" si="1"/>
        <v>8.262287955999998</v>
      </c>
      <c r="G5" s="113">
        <f t="shared" si="2"/>
        <v>768900</v>
      </c>
      <c r="H5" s="113">
        <f t="shared" si="3"/>
        <v>7.689E-2</v>
      </c>
    </row>
    <row r="6" spans="1:10" ht="16.5" x14ac:dyDescent="0.3">
      <c r="A6" s="110">
        <v>5</v>
      </c>
      <c r="B6" s="118" t="s">
        <v>669</v>
      </c>
      <c r="C6" s="119">
        <f>Professional!G78</f>
        <v>5551895</v>
      </c>
      <c r="D6" s="112">
        <f t="shared" si="0"/>
        <v>0.5551895</v>
      </c>
      <c r="E6" s="119">
        <v>4536795</v>
      </c>
      <c r="F6" s="112">
        <f t="shared" si="1"/>
        <v>0.45367950000000001</v>
      </c>
      <c r="G6" s="113">
        <f t="shared" si="2"/>
        <v>1015100</v>
      </c>
      <c r="H6" s="113">
        <f t="shared" si="3"/>
        <v>0.10151</v>
      </c>
    </row>
    <row r="7" spans="1:10" ht="16.5" x14ac:dyDescent="0.3">
      <c r="A7" s="110">
        <v>6</v>
      </c>
      <c r="B7" s="114" t="s">
        <v>670</v>
      </c>
      <c r="C7" s="115">
        <f>Table2[[#Totals],[Gross Total]]</f>
        <v>31824677.619999994</v>
      </c>
      <c r="D7" s="112">
        <f t="shared" si="0"/>
        <v>3.1824677619999995</v>
      </c>
      <c r="E7" s="115">
        <v>28731210.949999996</v>
      </c>
      <c r="F7" s="112">
        <f t="shared" si="1"/>
        <v>2.8731210949999997</v>
      </c>
      <c r="G7" s="113">
        <f t="shared" si="2"/>
        <v>3093466.6699999981</v>
      </c>
      <c r="H7" s="113">
        <f t="shared" si="3"/>
        <v>0.3093466669999998</v>
      </c>
    </row>
    <row r="8" spans="1:10" ht="16.5" x14ac:dyDescent="0.3">
      <c r="A8" s="110">
        <v>7</v>
      </c>
      <c r="B8" s="114" t="s">
        <v>671</v>
      </c>
      <c r="C8" s="115">
        <f>MArketing!E38</f>
        <v>25356973.52</v>
      </c>
      <c r="D8" s="112">
        <f t="shared" si="0"/>
        <v>2.5356973520000001</v>
      </c>
      <c r="E8" s="115">
        <v>20274593.52</v>
      </c>
      <c r="F8" s="112">
        <f t="shared" si="1"/>
        <v>2.0274593520000002</v>
      </c>
      <c r="G8" s="113">
        <f t="shared" si="2"/>
        <v>5082380</v>
      </c>
      <c r="H8" s="113">
        <f t="shared" si="3"/>
        <v>0.50823799999999997</v>
      </c>
    </row>
    <row r="9" spans="1:10" ht="16.5" x14ac:dyDescent="0.3">
      <c r="A9" s="110">
        <v>8</v>
      </c>
      <c r="B9" s="118" t="s">
        <v>672</v>
      </c>
      <c r="C9" s="119">
        <f>Interest!B25</f>
        <v>23167223</v>
      </c>
      <c r="D9" s="112">
        <f t="shared" si="0"/>
        <v>2.3167222999999999</v>
      </c>
      <c r="E9" s="119">
        <v>18455635</v>
      </c>
      <c r="F9" s="112">
        <f t="shared" si="1"/>
        <v>1.8455634999999999</v>
      </c>
      <c r="G9" s="113">
        <f t="shared" si="2"/>
        <v>4711588</v>
      </c>
      <c r="H9" s="113">
        <f t="shared" si="3"/>
        <v>0.47115879999999999</v>
      </c>
    </row>
    <row r="10" spans="1:10" ht="16.5" x14ac:dyDescent="0.3">
      <c r="A10" s="110"/>
      <c r="B10" s="120" t="s">
        <v>662</v>
      </c>
      <c r="C10" s="121">
        <f>SUM(C2:C9)</f>
        <v>384867692.96000022</v>
      </c>
      <c r="D10" s="121">
        <f>SUM(D2:D9)</f>
        <v>38.486769296000027</v>
      </c>
      <c r="E10" s="121">
        <f>SUM(E2:E9)</f>
        <v>350653427.34000015</v>
      </c>
      <c r="F10" s="121">
        <f>SUM(F2:F9)</f>
        <v>35.065342734000012</v>
      </c>
      <c r="G10" s="122">
        <f t="shared" ref="G10:H10" si="4">SUM(G2:G9)</f>
        <v>34214265.620000079</v>
      </c>
      <c r="H10" s="122">
        <f t="shared" si="4"/>
        <v>3.4214265620000077</v>
      </c>
    </row>
    <row r="13" spans="1:10" x14ac:dyDescent="0.25">
      <c r="C13" s="12">
        <v>37000000</v>
      </c>
      <c r="D13"/>
      <c r="E13"/>
      <c r="F13"/>
    </row>
    <row r="14" spans="1:10" x14ac:dyDescent="0.25">
      <c r="C14" s="12">
        <f>C13-C9</f>
        <v>13832777</v>
      </c>
      <c r="D14"/>
      <c r="E14"/>
      <c r="F14"/>
    </row>
    <row r="15" spans="1:10" x14ac:dyDescent="0.25">
      <c r="D15"/>
      <c r="E15"/>
      <c r="F15"/>
    </row>
    <row r="16" spans="1:10" x14ac:dyDescent="0.25">
      <c r="D16"/>
      <c r="E16"/>
      <c r="F16"/>
    </row>
    <row r="17" spans="4:6" x14ac:dyDescent="0.25">
      <c r="D17"/>
      <c r="E17"/>
      <c r="F17"/>
    </row>
    <row r="18" spans="4:6" x14ac:dyDescent="0.25">
      <c r="D18"/>
      <c r="E18"/>
      <c r="F18"/>
    </row>
    <row r="19" spans="4:6" x14ac:dyDescent="0.25">
      <c r="D19"/>
      <c r="E19"/>
      <c r="F19"/>
    </row>
    <row r="20" spans="4:6" x14ac:dyDescent="0.25">
      <c r="D20"/>
      <c r="E20"/>
      <c r="F20"/>
    </row>
    <row r="21" spans="4:6" x14ac:dyDescent="0.25">
      <c r="D21"/>
      <c r="E21"/>
      <c r="F21"/>
    </row>
    <row r="22" spans="4:6" x14ac:dyDescent="0.25">
      <c r="D22"/>
      <c r="E22"/>
      <c r="F22"/>
    </row>
    <row r="23" spans="4:6" x14ac:dyDescent="0.25">
      <c r="D23"/>
      <c r="E23"/>
      <c r="F23"/>
    </row>
    <row r="24" spans="4:6" x14ac:dyDescent="0.25">
      <c r="D24"/>
      <c r="E24"/>
      <c r="F24"/>
    </row>
    <row r="25" spans="4:6" x14ac:dyDescent="0.25">
      <c r="D25"/>
      <c r="E25"/>
      <c r="F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A8781-59A5-4D20-9733-CD015859EEC5}">
  <dimension ref="A1:AE43"/>
  <sheetViews>
    <sheetView topLeftCell="L1" zoomScaleNormal="100" workbookViewId="0">
      <selection activeCell="AD16" sqref="AD16"/>
    </sheetView>
  </sheetViews>
  <sheetFormatPr defaultColWidth="14.42578125" defaultRowHeight="15" customHeight="1" x14ac:dyDescent="0.3"/>
  <cols>
    <col min="1" max="1" width="6.5703125" style="194" bestFit="1" customWidth="1"/>
    <col min="2" max="2" width="7.42578125" style="194" customWidth="1"/>
    <col min="3" max="3" width="12.42578125" style="197" hidden="1" customWidth="1"/>
    <col min="4" max="4" width="16.85546875" style="197" hidden="1" customWidth="1"/>
    <col min="5" max="5" width="12.7109375" style="197" hidden="1" customWidth="1"/>
    <col min="6" max="6" width="11.5703125" style="197" hidden="1" customWidth="1"/>
    <col min="7" max="7" width="11" style="197" hidden="1" customWidth="1"/>
    <col min="8" max="8" width="14" style="197" bestFit="1" customWidth="1"/>
    <col min="9" max="9" width="12.85546875" style="197" bestFit="1" customWidth="1"/>
    <col min="10" max="10" width="10.140625" style="197" bestFit="1" customWidth="1"/>
    <col min="11" max="11" width="13.85546875" style="197" customWidth="1"/>
    <col min="12" max="12" width="11.42578125" style="197" customWidth="1"/>
    <col min="13" max="13" width="14" style="197" bestFit="1" customWidth="1"/>
    <col min="14" max="15" width="13.85546875" style="197" customWidth="1"/>
    <col min="16" max="16" width="9.85546875" style="194" bestFit="1" customWidth="1"/>
    <col min="17" max="17" width="6.5703125" style="194" bestFit="1" customWidth="1"/>
    <col min="18" max="18" width="13.28515625" style="194" bestFit="1" customWidth="1"/>
    <col min="19" max="19" width="12.85546875" style="194" hidden="1" customWidth="1"/>
    <col min="20" max="20" width="13" style="194" hidden="1" customWidth="1"/>
    <col min="21" max="21" width="12.7109375" style="194" hidden="1" customWidth="1"/>
    <col min="22" max="22" width="14" style="194" hidden="1" customWidth="1"/>
    <col min="23" max="23" width="11.42578125" style="194" hidden="1" customWidth="1"/>
    <col min="24" max="24" width="12" style="194" hidden="1" customWidth="1"/>
    <col min="25" max="25" width="14.140625" style="194" hidden="1" customWidth="1"/>
    <col min="26" max="26" width="14.85546875" style="194" bestFit="1" customWidth="1"/>
    <col min="27" max="27" width="11.28515625" style="202" bestFit="1" customWidth="1"/>
    <col min="28" max="29" width="15.140625" style="202" bestFit="1" customWidth="1"/>
    <col min="30" max="30" width="14.42578125" style="202"/>
    <col min="31" max="31" width="15" style="202" bestFit="1" customWidth="1"/>
    <col min="32" max="16384" width="14.42578125" style="194"/>
  </cols>
  <sheetData>
    <row r="1" spans="1:31" ht="15" customHeight="1" x14ac:dyDescent="0.3">
      <c r="A1" s="289" t="s">
        <v>856</v>
      </c>
      <c r="B1" s="289"/>
      <c r="C1" s="289"/>
      <c r="D1" s="289"/>
      <c r="E1" s="289"/>
      <c r="F1" s="289"/>
      <c r="G1" s="289"/>
      <c r="H1" s="289"/>
      <c r="I1" s="252"/>
      <c r="J1" s="252"/>
      <c r="K1" s="252"/>
      <c r="L1" s="252"/>
      <c r="M1" s="252"/>
      <c r="N1" s="198"/>
      <c r="O1" s="198"/>
      <c r="Q1" s="292" t="s">
        <v>857</v>
      </c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</row>
    <row r="2" spans="1:31" s="195" customFormat="1" ht="49.5" x14ac:dyDescent="0.25">
      <c r="A2" s="253" t="s">
        <v>664</v>
      </c>
      <c r="B2" s="253" t="s">
        <v>858</v>
      </c>
      <c r="C2" s="253" t="s">
        <v>859</v>
      </c>
      <c r="D2" s="253" t="s">
        <v>860</v>
      </c>
      <c r="E2" s="253" t="s">
        <v>861</v>
      </c>
      <c r="F2" s="253" t="s">
        <v>862</v>
      </c>
      <c r="G2" s="253" t="s">
        <v>863</v>
      </c>
      <c r="H2" s="253" t="s">
        <v>889</v>
      </c>
      <c r="I2" s="253" t="s">
        <v>890</v>
      </c>
      <c r="J2" s="253" t="s">
        <v>891</v>
      </c>
      <c r="K2" s="253" t="s">
        <v>892</v>
      </c>
      <c r="L2" s="253" t="s">
        <v>893</v>
      </c>
      <c r="M2" s="253" t="s">
        <v>894</v>
      </c>
      <c r="N2" s="199"/>
      <c r="O2" s="199"/>
      <c r="Q2" s="262" t="s">
        <v>664</v>
      </c>
      <c r="R2" s="262" t="s">
        <v>858</v>
      </c>
      <c r="S2" s="263" t="s">
        <v>859</v>
      </c>
      <c r="T2" s="263" t="s">
        <v>860</v>
      </c>
      <c r="U2" s="263" t="s">
        <v>861</v>
      </c>
      <c r="V2" s="263" t="s">
        <v>862</v>
      </c>
      <c r="W2" s="263" t="s">
        <v>863</v>
      </c>
      <c r="X2" s="263" t="s">
        <v>865</v>
      </c>
      <c r="Y2" s="263" t="s">
        <v>866</v>
      </c>
      <c r="Z2" s="263" t="s">
        <v>864</v>
      </c>
      <c r="AA2" s="264" t="s">
        <v>890</v>
      </c>
      <c r="AB2" s="264" t="s">
        <v>891</v>
      </c>
      <c r="AC2" s="264" t="s">
        <v>892</v>
      </c>
      <c r="AD2" s="264" t="s">
        <v>893</v>
      </c>
      <c r="AE2" s="264" t="s">
        <v>894</v>
      </c>
    </row>
    <row r="3" spans="1:31" ht="15" customHeight="1" x14ac:dyDescent="0.3">
      <c r="A3" s="254">
        <v>1</v>
      </c>
      <c r="B3" s="254" t="s">
        <v>867</v>
      </c>
      <c r="C3" s="255">
        <v>39.99</v>
      </c>
      <c r="D3" s="255">
        <f>34.96</f>
        <v>34.96</v>
      </c>
      <c r="E3" s="255">
        <f>10.31+16.04</f>
        <v>26.35</v>
      </c>
      <c r="F3" s="255">
        <v>0</v>
      </c>
      <c r="G3" s="255">
        <f>5.64+21.95+22.39</f>
        <v>49.980000000000004</v>
      </c>
      <c r="H3" s="255">
        <f>SUM(C3:G3)</f>
        <v>151.28000000000003</v>
      </c>
      <c r="I3" s="255">
        <f>H3</f>
        <v>151.28000000000003</v>
      </c>
      <c r="J3" s="255">
        <v>30000</v>
      </c>
      <c r="K3" s="255">
        <f>J3*H3</f>
        <v>4538400.0000000009</v>
      </c>
      <c r="L3" s="256">
        <v>1</v>
      </c>
      <c r="M3" s="255">
        <f>K3*L3</f>
        <v>4538400.0000000009</v>
      </c>
      <c r="N3" s="200"/>
      <c r="O3" s="200"/>
      <c r="Q3" s="254">
        <v>1</v>
      </c>
      <c r="R3" s="254" t="s">
        <v>867</v>
      </c>
      <c r="S3" s="255">
        <v>94.56</v>
      </c>
      <c r="T3" s="255">
        <f>17.15+2.7</f>
        <v>19.849999999999998</v>
      </c>
      <c r="U3" s="255">
        <f>13.15+12.29+0.65</f>
        <v>26.089999999999996</v>
      </c>
      <c r="V3" s="255">
        <v>0</v>
      </c>
      <c r="W3" s="255">
        <f>16.32+8.88+137.98</f>
        <v>163.18</v>
      </c>
      <c r="X3" s="255">
        <v>0</v>
      </c>
      <c r="Y3" s="255">
        <v>16.54</v>
      </c>
      <c r="Z3" s="255">
        <f>SUM(S3:Y3)</f>
        <v>320.22000000000003</v>
      </c>
      <c r="AA3" s="265">
        <f>Z3</f>
        <v>320.22000000000003</v>
      </c>
      <c r="AB3" s="265">
        <v>30000</v>
      </c>
      <c r="AC3" s="265">
        <f>AB3*Z3</f>
        <v>9606600</v>
      </c>
      <c r="AD3" s="266">
        <v>0.7</v>
      </c>
      <c r="AE3" s="265">
        <f>AC3*AD3</f>
        <v>6724620</v>
      </c>
    </row>
    <row r="4" spans="1:31" ht="15" customHeight="1" x14ac:dyDescent="0.3">
      <c r="A4" s="254">
        <v>2</v>
      </c>
      <c r="B4" s="254" t="s">
        <v>868</v>
      </c>
      <c r="C4" s="255">
        <v>119.35</v>
      </c>
      <c r="D4" s="255">
        <f>35.53+11.22</f>
        <v>46.75</v>
      </c>
      <c r="E4" s="255">
        <f>10.58+1.7</f>
        <v>12.28</v>
      </c>
      <c r="F4" s="255">
        <v>0</v>
      </c>
      <c r="G4" s="255">
        <v>0</v>
      </c>
      <c r="H4" s="255">
        <f t="shared" ref="H4:H13" si="0">SUM(C4:G4)</f>
        <v>178.38</v>
      </c>
      <c r="I4" s="255">
        <f t="shared" ref="I4:I13" si="1">H4</f>
        <v>178.38</v>
      </c>
      <c r="J4" s="255">
        <v>30000</v>
      </c>
      <c r="K4" s="255">
        <f t="shared" ref="K4:K13" si="2">J4*H4</f>
        <v>5351400</v>
      </c>
      <c r="L4" s="256">
        <v>1</v>
      </c>
      <c r="M4" s="255">
        <f t="shared" ref="M4:M13" si="3">K4*L4</f>
        <v>5351400</v>
      </c>
      <c r="N4" s="200"/>
      <c r="O4" s="200"/>
      <c r="Q4" s="254">
        <v>2</v>
      </c>
      <c r="R4" s="254" t="s">
        <v>868</v>
      </c>
      <c r="S4" s="255">
        <v>219.11</v>
      </c>
      <c r="T4" s="255">
        <f>17.11+2.7</f>
        <v>19.809999999999999</v>
      </c>
      <c r="U4" s="255">
        <f>12.77+14.37+0.41</f>
        <v>27.55</v>
      </c>
      <c r="V4" s="255">
        <v>0</v>
      </c>
      <c r="W4" s="255">
        <f>16.32+8.88</f>
        <v>25.200000000000003</v>
      </c>
      <c r="X4" s="255">
        <f>5.29</f>
        <v>5.29</v>
      </c>
      <c r="Y4" s="255">
        <v>100.25</v>
      </c>
      <c r="Z4" s="255">
        <f t="shared" ref="Z4:Z23" si="4">SUM(S4:Y4)</f>
        <v>397.21000000000004</v>
      </c>
      <c r="AA4" s="265">
        <f t="shared" ref="AA4:AA16" si="5">Z4</f>
        <v>397.21000000000004</v>
      </c>
      <c r="AB4" s="265">
        <v>30000</v>
      </c>
      <c r="AC4" s="265">
        <f t="shared" ref="AC4:AC23" si="6">AB4*Z4</f>
        <v>11916300.000000002</v>
      </c>
      <c r="AD4" s="266">
        <v>0.9</v>
      </c>
      <c r="AE4" s="265">
        <f t="shared" ref="AE4:AE23" si="7">AC4*AD4</f>
        <v>10724670.000000002</v>
      </c>
    </row>
    <row r="5" spans="1:31" ht="15" customHeight="1" x14ac:dyDescent="0.3">
      <c r="A5" s="254">
        <v>3</v>
      </c>
      <c r="B5" s="254" t="s">
        <v>869</v>
      </c>
      <c r="C5" s="255">
        <v>119.35</v>
      </c>
      <c r="D5" s="255">
        <f>35.53+11.22</f>
        <v>46.75</v>
      </c>
      <c r="E5" s="255">
        <f>10.58+1.7</f>
        <v>12.28</v>
      </c>
      <c r="F5" s="255">
        <v>0</v>
      </c>
      <c r="G5" s="255">
        <v>0</v>
      </c>
      <c r="H5" s="255">
        <f t="shared" si="0"/>
        <v>178.38</v>
      </c>
      <c r="I5" s="255">
        <f t="shared" si="1"/>
        <v>178.38</v>
      </c>
      <c r="J5" s="255">
        <v>30000</v>
      </c>
      <c r="K5" s="255">
        <f t="shared" si="2"/>
        <v>5351400</v>
      </c>
      <c r="L5" s="256">
        <v>1</v>
      </c>
      <c r="M5" s="255">
        <f t="shared" si="3"/>
        <v>5351400</v>
      </c>
      <c r="N5" s="200"/>
      <c r="O5" s="200"/>
      <c r="Q5" s="254">
        <v>3</v>
      </c>
      <c r="R5" s="254" t="s">
        <v>869</v>
      </c>
      <c r="S5" s="255">
        <v>333.49</v>
      </c>
      <c r="T5" s="255">
        <f>17.11+2.7</f>
        <v>19.809999999999999</v>
      </c>
      <c r="U5" s="255">
        <f t="shared" ref="U5:U23" si="8">12.77+14.37+0.41</f>
        <v>27.55</v>
      </c>
      <c r="V5" s="255">
        <v>0</v>
      </c>
      <c r="W5" s="255">
        <f t="shared" ref="W5:W23" si="9">16.32+8.88</f>
        <v>25.200000000000003</v>
      </c>
      <c r="X5" s="255">
        <f t="shared" ref="X5:X22" si="10">5.29</f>
        <v>5.29</v>
      </c>
      <c r="Y5" s="255">
        <v>0</v>
      </c>
      <c r="Z5" s="255">
        <f t="shared" si="4"/>
        <v>411.34000000000003</v>
      </c>
      <c r="AA5" s="265">
        <f t="shared" si="5"/>
        <v>411.34000000000003</v>
      </c>
      <c r="AB5" s="265">
        <v>30000</v>
      </c>
      <c r="AC5" s="265">
        <f t="shared" si="6"/>
        <v>12340200.000000002</v>
      </c>
      <c r="AD5" s="266">
        <v>0.85</v>
      </c>
      <c r="AE5" s="265">
        <f t="shared" si="7"/>
        <v>10489170.000000002</v>
      </c>
    </row>
    <row r="6" spans="1:31" ht="15" customHeight="1" x14ac:dyDescent="0.3">
      <c r="A6" s="254">
        <v>4</v>
      </c>
      <c r="B6" s="254" t="s">
        <v>870</v>
      </c>
      <c r="C6" s="255">
        <v>119.35</v>
      </c>
      <c r="D6" s="255">
        <f t="shared" ref="D6:D12" si="11">35.53+11.22</f>
        <v>46.75</v>
      </c>
      <c r="E6" s="255">
        <f t="shared" ref="E6:E12" si="12">10.58+1.7</f>
        <v>12.28</v>
      </c>
      <c r="F6" s="255">
        <v>0</v>
      </c>
      <c r="G6" s="255">
        <v>0</v>
      </c>
      <c r="H6" s="255">
        <f t="shared" si="0"/>
        <v>178.38</v>
      </c>
      <c r="I6" s="255">
        <f t="shared" si="1"/>
        <v>178.38</v>
      </c>
      <c r="J6" s="255">
        <v>30000</v>
      </c>
      <c r="K6" s="255">
        <f t="shared" si="2"/>
        <v>5351400</v>
      </c>
      <c r="L6" s="256">
        <v>1</v>
      </c>
      <c r="M6" s="255">
        <f t="shared" si="3"/>
        <v>5351400</v>
      </c>
      <c r="N6" s="200"/>
      <c r="O6" s="200"/>
      <c r="Q6" s="254">
        <v>4</v>
      </c>
      <c r="R6" s="254" t="s">
        <v>870</v>
      </c>
      <c r="S6" s="255">
        <v>333.49</v>
      </c>
      <c r="T6" s="255">
        <f t="shared" ref="T6:T23" si="13">17.11+2.7</f>
        <v>19.809999999999999</v>
      </c>
      <c r="U6" s="255">
        <f t="shared" si="8"/>
        <v>27.55</v>
      </c>
      <c r="V6" s="255">
        <v>0</v>
      </c>
      <c r="W6" s="255">
        <f t="shared" si="9"/>
        <v>25.200000000000003</v>
      </c>
      <c r="X6" s="255">
        <f t="shared" si="10"/>
        <v>5.29</v>
      </c>
      <c r="Y6" s="255">
        <v>0</v>
      </c>
      <c r="Z6" s="255">
        <f t="shared" si="4"/>
        <v>411.34000000000003</v>
      </c>
      <c r="AA6" s="265">
        <f t="shared" si="5"/>
        <v>411.34000000000003</v>
      </c>
      <c r="AB6" s="265">
        <v>30000</v>
      </c>
      <c r="AC6" s="265">
        <f t="shared" si="6"/>
        <v>12340200.000000002</v>
      </c>
      <c r="AD6" s="266">
        <v>0.85</v>
      </c>
      <c r="AE6" s="265">
        <f t="shared" si="7"/>
        <v>10489170.000000002</v>
      </c>
    </row>
    <row r="7" spans="1:31" ht="15" customHeight="1" x14ac:dyDescent="0.3">
      <c r="A7" s="254">
        <v>5</v>
      </c>
      <c r="B7" s="254" t="s">
        <v>871</v>
      </c>
      <c r="C7" s="255">
        <v>119.35</v>
      </c>
      <c r="D7" s="255">
        <f t="shared" si="11"/>
        <v>46.75</v>
      </c>
      <c r="E7" s="255">
        <f t="shared" si="12"/>
        <v>12.28</v>
      </c>
      <c r="F7" s="255">
        <v>0</v>
      </c>
      <c r="G7" s="255">
        <v>0</v>
      </c>
      <c r="H7" s="255">
        <f t="shared" si="0"/>
        <v>178.38</v>
      </c>
      <c r="I7" s="255">
        <f t="shared" si="1"/>
        <v>178.38</v>
      </c>
      <c r="J7" s="255">
        <v>30000</v>
      </c>
      <c r="K7" s="255">
        <f t="shared" si="2"/>
        <v>5351400</v>
      </c>
      <c r="L7" s="256">
        <v>1</v>
      </c>
      <c r="M7" s="255">
        <f t="shared" si="3"/>
        <v>5351400</v>
      </c>
      <c r="N7" s="200"/>
      <c r="O7" s="200"/>
      <c r="Q7" s="254">
        <v>5</v>
      </c>
      <c r="R7" s="254" t="s">
        <v>871</v>
      </c>
      <c r="S7" s="255">
        <v>333.49</v>
      </c>
      <c r="T7" s="255">
        <f t="shared" si="13"/>
        <v>19.809999999999999</v>
      </c>
      <c r="U7" s="255">
        <f t="shared" si="8"/>
        <v>27.55</v>
      </c>
      <c r="V7" s="255">
        <v>0</v>
      </c>
      <c r="W7" s="255">
        <f t="shared" si="9"/>
        <v>25.200000000000003</v>
      </c>
      <c r="X7" s="255">
        <f t="shared" si="10"/>
        <v>5.29</v>
      </c>
      <c r="Y7" s="255">
        <v>0</v>
      </c>
      <c r="Z7" s="255">
        <f t="shared" si="4"/>
        <v>411.34000000000003</v>
      </c>
      <c r="AA7" s="265">
        <f t="shared" si="5"/>
        <v>411.34000000000003</v>
      </c>
      <c r="AB7" s="265">
        <v>30000</v>
      </c>
      <c r="AC7" s="265">
        <f t="shared" si="6"/>
        <v>12340200.000000002</v>
      </c>
      <c r="AD7" s="266">
        <v>0.85</v>
      </c>
      <c r="AE7" s="265">
        <f t="shared" si="7"/>
        <v>10489170.000000002</v>
      </c>
    </row>
    <row r="8" spans="1:31" ht="15" customHeight="1" x14ac:dyDescent="0.3">
      <c r="A8" s="254">
        <v>6</v>
      </c>
      <c r="B8" s="254" t="s">
        <v>872</v>
      </c>
      <c r="C8" s="255">
        <v>119.35</v>
      </c>
      <c r="D8" s="255">
        <f t="shared" si="11"/>
        <v>46.75</v>
      </c>
      <c r="E8" s="255">
        <f t="shared" si="12"/>
        <v>12.28</v>
      </c>
      <c r="F8" s="255">
        <v>0</v>
      </c>
      <c r="G8" s="255">
        <v>0</v>
      </c>
      <c r="H8" s="255">
        <f t="shared" si="0"/>
        <v>178.38</v>
      </c>
      <c r="I8" s="255">
        <f t="shared" si="1"/>
        <v>178.38</v>
      </c>
      <c r="J8" s="255">
        <v>30000</v>
      </c>
      <c r="K8" s="255">
        <f t="shared" si="2"/>
        <v>5351400</v>
      </c>
      <c r="L8" s="256">
        <v>1</v>
      </c>
      <c r="M8" s="255">
        <f t="shared" si="3"/>
        <v>5351400</v>
      </c>
      <c r="N8" s="200"/>
      <c r="O8" s="200"/>
      <c r="Q8" s="254">
        <v>6</v>
      </c>
      <c r="R8" s="254" t="s">
        <v>872</v>
      </c>
      <c r="S8" s="255">
        <v>333.49</v>
      </c>
      <c r="T8" s="255">
        <f t="shared" si="13"/>
        <v>19.809999999999999</v>
      </c>
      <c r="U8" s="255">
        <f t="shared" si="8"/>
        <v>27.55</v>
      </c>
      <c r="V8" s="255">
        <v>0</v>
      </c>
      <c r="W8" s="255">
        <f t="shared" si="9"/>
        <v>25.200000000000003</v>
      </c>
      <c r="X8" s="255">
        <f t="shared" si="10"/>
        <v>5.29</v>
      </c>
      <c r="Y8" s="255">
        <v>0</v>
      </c>
      <c r="Z8" s="255">
        <f t="shared" si="4"/>
        <v>411.34000000000003</v>
      </c>
      <c r="AA8" s="265">
        <f t="shared" si="5"/>
        <v>411.34000000000003</v>
      </c>
      <c r="AB8" s="265">
        <v>30000</v>
      </c>
      <c r="AC8" s="265">
        <f t="shared" si="6"/>
        <v>12340200.000000002</v>
      </c>
      <c r="AD8" s="266">
        <v>0.85</v>
      </c>
      <c r="AE8" s="265">
        <f t="shared" si="7"/>
        <v>10489170.000000002</v>
      </c>
    </row>
    <row r="9" spans="1:31" ht="15" customHeight="1" x14ac:dyDescent="0.3">
      <c r="A9" s="254">
        <v>7</v>
      </c>
      <c r="B9" s="254" t="s">
        <v>873</v>
      </c>
      <c r="C9" s="255">
        <v>119.35</v>
      </c>
      <c r="D9" s="255">
        <f t="shared" si="11"/>
        <v>46.75</v>
      </c>
      <c r="E9" s="255">
        <f t="shared" si="12"/>
        <v>12.28</v>
      </c>
      <c r="F9" s="255">
        <v>0</v>
      </c>
      <c r="G9" s="255">
        <v>0</v>
      </c>
      <c r="H9" s="255">
        <f t="shared" si="0"/>
        <v>178.38</v>
      </c>
      <c r="I9" s="255">
        <f t="shared" si="1"/>
        <v>178.38</v>
      </c>
      <c r="J9" s="255">
        <v>30000</v>
      </c>
      <c r="K9" s="255">
        <f t="shared" si="2"/>
        <v>5351400</v>
      </c>
      <c r="L9" s="256">
        <v>1</v>
      </c>
      <c r="M9" s="255">
        <f t="shared" si="3"/>
        <v>5351400</v>
      </c>
      <c r="N9" s="200"/>
      <c r="O9" s="200"/>
      <c r="Q9" s="254">
        <v>7</v>
      </c>
      <c r="R9" s="254" t="s">
        <v>873</v>
      </c>
      <c r="S9" s="255">
        <v>333.49</v>
      </c>
      <c r="T9" s="255">
        <f t="shared" si="13"/>
        <v>19.809999999999999</v>
      </c>
      <c r="U9" s="255">
        <f t="shared" si="8"/>
        <v>27.55</v>
      </c>
      <c r="V9" s="255">
        <v>0</v>
      </c>
      <c r="W9" s="255">
        <f t="shared" si="9"/>
        <v>25.200000000000003</v>
      </c>
      <c r="X9" s="255">
        <f t="shared" si="10"/>
        <v>5.29</v>
      </c>
      <c r="Y9" s="255">
        <v>0</v>
      </c>
      <c r="Z9" s="255">
        <f t="shared" si="4"/>
        <v>411.34000000000003</v>
      </c>
      <c r="AA9" s="265">
        <f t="shared" si="5"/>
        <v>411.34000000000003</v>
      </c>
      <c r="AB9" s="265">
        <v>30000</v>
      </c>
      <c r="AC9" s="265">
        <f t="shared" si="6"/>
        <v>12340200.000000002</v>
      </c>
      <c r="AD9" s="266">
        <v>0.73</v>
      </c>
      <c r="AE9" s="265">
        <f t="shared" si="7"/>
        <v>9008346.0000000019</v>
      </c>
    </row>
    <row r="10" spans="1:31" ht="15" customHeight="1" x14ac:dyDescent="0.3">
      <c r="A10" s="254">
        <v>8</v>
      </c>
      <c r="B10" s="254" t="s">
        <v>874</v>
      </c>
      <c r="C10" s="255">
        <v>103.75</v>
      </c>
      <c r="D10" s="255">
        <f>36.29+11.47</f>
        <v>47.76</v>
      </c>
      <c r="E10" s="255">
        <f>10.58+2.56</f>
        <v>13.14</v>
      </c>
      <c r="F10" s="255">
        <v>13.73</v>
      </c>
      <c r="G10" s="255">
        <v>0</v>
      </c>
      <c r="H10" s="255">
        <f t="shared" si="0"/>
        <v>178.37999999999997</v>
      </c>
      <c r="I10" s="255">
        <f t="shared" si="1"/>
        <v>178.37999999999997</v>
      </c>
      <c r="J10" s="255">
        <v>30000</v>
      </c>
      <c r="K10" s="255">
        <f t="shared" si="2"/>
        <v>5351399.9999999991</v>
      </c>
      <c r="L10" s="256">
        <v>1</v>
      </c>
      <c r="M10" s="255">
        <f t="shared" si="3"/>
        <v>5351399.9999999991</v>
      </c>
      <c r="N10" s="200"/>
      <c r="O10" s="200"/>
      <c r="Q10" s="254">
        <v>8</v>
      </c>
      <c r="R10" s="254" t="s">
        <v>874</v>
      </c>
      <c r="S10" s="255">
        <v>333.49</v>
      </c>
      <c r="T10" s="255">
        <f t="shared" si="13"/>
        <v>19.809999999999999</v>
      </c>
      <c r="U10" s="255">
        <f t="shared" si="8"/>
        <v>27.55</v>
      </c>
      <c r="V10" s="255">
        <v>0</v>
      </c>
      <c r="W10" s="255">
        <f t="shared" si="9"/>
        <v>25.200000000000003</v>
      </c>
      <c r="X10" s="255">
        <f t="shared" si="10"/>
        <v>5.29</v>
      </c>
      <c r="Y10" s="255">
        <v>0</v>
      </c>
      <c r="Z10" s="255">
        <f t="shared" si="4"/>
        <v>411.34000000000003</v>
      </c>
      <c r="AA10" s="265">
        <f t="shared" si="5"/>
        <v>411.34000000000003</v>
      </c>
      <c r="AB10" s="265">
        <v>30000</v>
      </c>
      <c r="AC10" s="265">
        <f t="shared" si="6"/>
        <v>12340200.000000002</v>
      </c>
      <c r="AD10" s="266">
        <v>0.7</v>
      </c>
      <c r="AE10" s="265">
        <f t="shared" si="7"/>
        <v>8638140</v>
      </c>
    </row>
    <row r="11" spans="1:31" ht="15" customHeight="1" x14ac:dyDescent="0.3">
      <c r="A11" s="254">
        <v>9</v>
      </c>
      <c r="B11" s="254" t="s">
        <v>875</v>
      </c>
      <c r="C11" s="255">
        <v>119.35</v>
      </c>
      <c r="D11" s="255">
        <f t="shared" si="11"/>
        <v>46.75</v>
      </c>
      <c r="E11" s="255">
        <f t="shared" si="12"/>
        <v>12.28</v>
      </c>
      <c r="F11" s="255">
        <v>0</v>
      </c>
      <c r="G11" s="255">
        <v>0</v>
      </c>
      <c r="H11" s="255">
        <f t="shared" si="0"/>
        <v>178.38</v>
      </c>
      <c r="I11" s="255">
        <f t="shared" si="1"/>
        <v>178.38</v>
      </c>
      <c r="J11" s="255">
        <v>30000</v>
      </c>
      <c r="K11" s="255">
        <f t="shared" si="2"/>
        <v>5351400</v>
      </c>
      <c r="L11" s="256">
        <v>1</v>
      </c>
      <c r="M11" s="255">
        <f t="shared" si="3"/>
        <v>5351400</v>
      </c>
      <c r="N11" s="200"/>
      <c r="O11" s="200"/>
      <c r="Q11" s="254">
        <v>9</v>
      </c>
      <c r="R11" s="254" t="s">
        <v>875</v>
      </c>
      <c r="S11" s="255">
        <v>233.24</v>
      </c>
      <c r="T11" s="255">
        <f>17.11+2.7</f>
        <v>19.809999999999999</v>
      </c>
      <c r="U11" s="255">
        <f t="shared" si="8"/>
        <v>27.55</v>
      </c>
      <c r="V11" s="255">
        <f>100.42+5.47</f>
        <v>105.89</v>
      </c>
      <c r="W11" s="255">
        <f t="shared" si="9"/>
        <v>25.200000000000003</v>
      </c>
      <c r="X11" s="255">
        <f t="shared" si="10"/>
        <v>5.29</v>
      </c>
      <c r="Y11" s="255">
        <v>0</v>
      </c>
      <c r="Z11" s="255">
        <f t="shared" si="4"/>
        <v>416.98</v>
      </c>
      <c r="AA11" s="265">
        <f t="shared" si="5"/>
        <v>416.98</v>
      </c>
      <c r="AB11" s="265">
        <v>30000</v>
      </c>
      <c r="AC11" s="265">
        <f t="shared" si="6"/>
        <v>12509400</v>
      </c>
      <c r="AD11" s="266">
        <v>0.7</v>
      </c>
      <c r="AE11" s="265">
        <f t="shared" si="7"/>
        <v>8756580</v>
      </c>
    </row>
    <row r="12" spans="1:31" ht="15" customHeight="1" x14ac:dyDescent="0.3">
      <c r="A12" s="254">
        <v>10</v>
      </c>
      <c r="B12" s="254" t="s">
        <v>876</v>
      </c>
      <c r="C12" s="255">
        <v>119.35</v>
      </c>
      <c r="D12" s="255">
        <f t="shared" si="11"/>
        <v>46.75</v>
      </c>
      <c r="E12" s="255">
        <f t="shared" si="12"/>
        <v>12.28</v>
      </c>
      <c r="F12" s="255">
        <v>0</v>
      </c>
      <c r="G12" s="255">
        <v>0</v>
      </c>
      <c r="H12" s="255">
        <f t="shared" si="0"/>
        <v>178.38</v>
      </c>
      <c r="I12" s="255">
        <f t="shared" si="1"/>
        <v>178.38</v>
      </c>
      <c r="J12" s="255">
        <v>30000</v>
      </c>
      <c r="K12" s="255">
        <f t="shared" si="2"/>
        <v>5351400</v>
      </c>
      <c r="L12" s="256">
        <v>1</v>
      </c>
      <c r="M12" s="255">
        <f t="shared" si="3"/>
        <v>5351400</v>
      </c>
      <c r="N12" s="200"/>
      <c r="O12" s="200"/>
      <c r="Q12" s="254">
        <v>10</v>
      </c>
      <c r="R12" s="254" t="s">
        <v>876</v>
      </c>
      <c r="S12" s="255">
        <v>333.49</v>
      </c>
      <c r="T12" s="255">
        <f t="shared" si="13"/>
        <v>19.809999999999999</v>
      </c>
      <c r="U12" s="255">
        <f t="shared" si="8"/>
        <v>27.55</v>
      </c>
      <c r="V12" s="255">
        <v>0</v>
      </c>
      <c r="W12" s="255">
        <f t="shared" si="9"/>
        <v>25.200000000000003</v>
      </c>
      <c r="X12" s="255">
        <f t="shared" si="10"/>
        <v>5.29</v>
      </c>
      <c r="Y12" s="255">
        <v>0</v>
      </c>
      <c r="Z12" s="255">
        <f t="shared" si="4"/>
        <v>411.34000000000003</v>
      </c>
      <c r="AA12" s="265">
        <f t="shared" si="5"/>
        <v>411.34000000000003</v>
      </c>
      <c r="AB12" s="265">
        <v>30000</v>
      </c>
      <c r="AC12" s="265">
        <f t="shared" si="6"/>
        <v>12340200.000000002</v>
      </c>
      <c r="AD12" s="266">
        <v>0.7</v>
      </c>
      <c r="AE12" s="265">
        <f t="shared" si="7"/>
        <v>8638140</v>
      </c>
    </row>
    <row r="13" spans="1:31" ht="15" customHeight="1" x14ac:dyDescent="0.3">
      <c r="A13" s="254">
        <v>11</v>
      </c>
      <c r="B13" s="254" t="s">
        <v>877</v>
      </c>
      <c r="C13" s="255">
        <v>0</v>
      </c>
      <c r="D13" s="255">
        <v>46.75</v>
      </c>
      <c r="E13" s="255">
        <v>12.28</v>
      </c>
      <c r="F13" s="255">
        <v>0</v>
      </c>
      <c r="G13" s="255">
        <v>0</v>
      </c>
      <c r="H13" s="255">
        <f t="shared" si="0"/>
        <v>59.03</v>
      </c>
      <c r="I13" s="255">
        <f t="shared" si="1"/>
        <v>59.03</v>
      </c>
      <c r="J13" s="255">
        <v>30000</v>
      </c>
      <c r="K13" s="255">
        <f t="shared" si="2"/>
        <v>1770900</v>
      </c>
      <c r="L13" s="256">
        <v>1</v>
      </c>
      <c r="M13" s="255">
        <f t="shared" si="3"/>
        <v>1770900</v>
      </c>
      <c r="N13" s="200"/>
      <c r="O13" s="200"/>
      <c r="Q13" s="254">
        <v>11</v>
      </c>
      <c r="R13" s="254" t="s">
        <v>878</v>
      </c>
      <c r="S13" s="255">
        <v>333.49</v>
      </c>
      <c r="T13" s="255">
        <f t="shared" si="13"/>
        <v>19.809999999999999</v>
      </c>
      <c r="U13" s="255">
        <f t="shared" si="8"/>
        <v>27.55</v>
      </c>
      <c r="V13" s="255">
        <v>0</v>
      </c>
      <c r="W13" s="255">
        <f t="shared" si="9"/>
        <v>25.200000000000003</v>
      </c>
      <c r="X13" s="255">
        <f t="shared" si="10"/>
        <v>5.29</v>
      </c>
      <c r="Y13" s="255">
        <v>0</v>
      </c>
      <c r="Z13" s="255">
        <f t="shared" si="4"/>
        <v>411.34000000000003</v>
      </c>
      <c r="AA13" s="265">
        <f t="shared" si="5"/>
        <v>411.34000000000003</v>
      </c>
      <c r="AB13" s="265">
        <v>30000</v>
      </c>
      <c r="AC13" s="265">
        <f t="shared" si="6"/>
        <v>12340200.000000002</v>
      </c>
      <c r="AD13" s="266">
        <v>0.7</v>
      </c>
      <c r="AE13" s="265">
        <f t="shared" si="7"/>
        <v>8638140</v>
      </c>
    </row>
    <row r="14" spans="1:31" ht="15" customHeight="1" x14ac:dyDescent="0.3">
      <c r="A14" s="290" t="s">
        <v>824</v>
      </c>
      <c r="B14" s="290"/>
      <c r="C14" s="257">
        <f>SUM(C3:C13)</f>
        <v>1098.54</v>
      </c>
      <c r="D14" s="257">
        <f t="shared" ref="D14:M14" si="14">SUM(D3:D13)</f>
        <v>503.47</v>
      </c>
      <c r="E14" s="257">
        <f t="shared" si="14"/>
        <v>150.01</v>
      </c>
      <c r="F14" s="257">
        <f t="shared" si="14"/>
        <v>13.73</v>
      </c>
      <c r="G14" s="257">
        <f t="shared" si="14"/>
        <v>49.980000000000004</v>
      </c>
      <c r="H14" s="257">
        <f t="shared" si="14"/>
        <v>1815.7299999999998</v>
      </c>
      <c r="I14" s="257">
        <f t="shared" si="14"/>
        <v>1815.7299999999998</v>
      </c>
      <c r="J14" s="257"/>
      <c r="K14" s="257">
        <f t="shared" si="14"/>
        <v>54471900</v>
      </c>
      <c r="L14" s="258">
        <f>M14/K14</f>
        <v>1</v>
      </c>
      <c r="M14" s="257">
        <f t="shared" si="14"/>
        <v>54471900</v>
      </c>
      <c r="N14" s="201"/>
      <c r="O14" s="201"/>
      <c r="P14" s="196">
        <f>H14*10.764</f>
        <v>19544.517719999996</v>
      </c>
      <c r="Q14" s="254">
        <v>12</v>
      </c>
      <c r="R14" s="254" t="s">
        <v>879</v>
      </c>
      <c r="S14" s="255">
        <v>333.49</v>
      </c>
      <c r="T14" s="255">
        <f t="shared" si="13"/>
        <v>19.809999999999999</v>
      </c>
      <c r="U14" s="255">
        <f t="shared" si="8"/>
        <v>27.55</v>
      </c>
      <c r="V14" s="255">
        <v>0</v>
      </c>
      <c r="W14" s="255">
        <f t="shared" si="9"/>
        <v>25.200000000000003</v>
      </c>
      <c r="X14" s="255">
        <f t="shared" si="10"/>
        <v>5.29</v>
      </c>
      <c r="Y14" s="255">
        <v>0</v>
      </c>
      <c r="Z14" s="255">
        <f t="shared" si="4"/>
        <v>411.34000000000003</v>
      </c>
      <c r="AA14" s="265">
        <f t="shared" si="5"/>
        <v>411.34000000000003</v>
      </c>
      <c r="AB14" s="265">
        <v>30000</v>
      </c>
      <c r="AC14" s="265">
        <f t="shared" si="6"/>
        <v>12340200.000000002</v>
      </c>
      <c r="AD14" s="266">
        <v>0.7</v>
      </c>
      <c r="AE14" s="265">
        <f t="shared" si="7"/>
        <v>8638140</v>
      </c>
    </row>
    <row r="15" spans="1:31" ht="15" customHeight="1" x14ac:dyDescent="0.3">
      <c r="H15" s="197">
        <v>30000</v>
      </c>
      <c r="Q15" s="254">
        <v>13</v>
      </c>
      <c r="R15" s="254" t="s">
        <v>880</v>
      </c>
      <c r="S15" s="255">
        <v>333.49</v>
      </c>
      <c r="T15" s="255">
        <f t="shared" si="13"/>
        <v>19.809999999999999</v>
      </c>
      <c r="U15" s="255">
        <f t="shared" si="8"/>
        <v>27.55</v>
      </c>
      <c r="V15" s="255">
        <v>0</v>
      </c>
      <c r="W15" s="255">
        <f t="shared" si="9"/>
        <v>25.200000000000003</v>
      </c>
      <c r="X15" s="255">
        <f t="shared" si="10"/>
        <v>5.29</v>
      </c>
      <c r="Y15" s="255">
        <v>0</v>
      </c>
      <c r="Z15" s="255">
        <f t="shared" si="4"/>
        <v>411.34000000000003</v>
      </c>
      <c r="AA15" s="265">
        <f t="shared" si="5"/>
        <v>411.34000000000003</v>
      </c>
      <c r="AB15" s="265">
        <v>30000</v>
      </c>
      <c r="AC15" s="265">
        <f t="shared" si="6"/>
        <v>12340200.000000002</v>
      </c>
      <c r="AD15" s="266">
        <v>0.5</v>
      </c>
      <c r="AE15" s="265">
        <f t="shared" si="7"/>
        <v>6170100.0000000009</v>
      </c>
    </row>
    <row r="16" spans="1:31" ht="15" customHeight="1" x14ac:dyDescent="0.3">
      <c r="H16" s="197">
        <f>H15*H14</f>
        <v>54471899.999999993</v>
      </c>
      <c r="Q16" s="254">
        <v>14</v>
      </c>
      <c r="R16" s="254" t="s">
        <v>881</v>
      </c>
      <c r="S16" s="255">
        <v>333.49</v>
      </c>
      <c r="T16" s="255">
        <f t="shared" si="13"/>
        <v>19.809999999999999</v>
      </c>
      <c r="U16" s="255">
        <f t="shared" si="8"/>
        <v>27.55</v>
      </c>
      <c r="V16" s="255">
        <v>0</v>
      </c>
      <c r="W16" s="255">
        <f t="shared" si="9"/>
        <v>25.200000000000003</v>
      </c>
      <c r="X16" s="255">
        <f t="shared" si="10"/>
        <v>5.29</v>
      </c>
      <c r="Y16" s="255">
        <v>0</v>
      </c>
      <c r="Z16" s="255">
        <f t="shared" si="4"/>
        <v>411.34000000000003</v>
      </c>
      <c r="AA16" s="265"/>
      <c r="AB16" s="265">
        <v>30000</v>
      </c>
      <c r="AC16" s="265">
        <f t="shared" si="6"/>
        <v>12340200.000000002</v>
      </c>
      <c r="AD16" s="266"/>
      <c r="AE16" s="265">
        <f t="shared" si="7"/>
        <v>0</v>
      </c>
    </row>
    <row r="17" spans="3:31" ht="15" customHeight="1" x14ac:dyDescent="0.3">
      <c r="G17" s="197" t="s">
        <v>882</v>
      </c>
      <c r="Q17" s="254">
        <v>15</v>
      </c>
      <c r="R17" s="254" t="s">
        <v>883</v>
      </c>
      <c r="S17" s="255">
        <v>333.49</v>
      </c>
      <c r="T17" s="255">
        <f t="shared" si="13"/>
        <v>19.809999999999999</v>
      </c>
      <c r="U17" s="255">
        <f t="shared" si="8"/>
        <v>27.55</v>
      </c>
      <c r="V17" s="255">
        <v>0</v>
      </c>
      <c r="W17" s="255">
        <f t="shared" si="9"/>
        <v>25.200000000000003</v>
      </c>
      <c r="X17" s="255">
        <f t="shared" si="10"/>
        <v>5.29</v>
      </c>
      <c r="Y17" s="255">
        <v>0</v>
      </c>
      <c r="Z17" s="255">
        <f t="shared" si="4"/>
        <v>411.34000000000003</v>
      </c>
      <c r="AA17" s="265"/>
      <c r="AB17" s="265">
        <v>30000</v>
      </c>
      <c r="AC17" s="265">
        <f t="shared" si="6"/>
        <v>12340200.000000002</v>
      </c>
      <c r="AD17" s="266"/>
      <c r="AE17" s="265">
        <f t="shared" si="7"/>
        <v>0</v>
      </c>
    </row>
    <row r="18" spans="3:31" ht="15" customHeight="1" x14ac:dyDescent="0.3">
      <c r="H18" s="197">
        <f>H16+H17</f>
        <v>54471899.999999993</v>
      </c>
      <c r="Q18" s="254">
        <v>16</v>
      </c>
      <c r="R18" s="254" t="s">
        <v>884</v>
      </c>
      <c r="S18" s="255">
        <v>250.67</v>
      </c>
      <c r="T18" s="255">
        <f>17.11+2.7</f>
        <v>19.809999999999999</v>
      </c>
      <c r="U18" s="255">
        <f t="shared" si="8"/>
        <v>27.55</v>
      </c>
      <c r="V18" s="255">
        <f>68.9+1.6</f>
        <v>70.5</v>
      </c>
      <c r="W18" s="255">
        <f t="shared" si="9"/>
        <v>25.200000000000003</v>
      </c>
      <c r="X18" s="255">
        <f t="shared" si="10"/>
        <v>5.29</v>
      </c>
      <c r="Y18" s="255">
        <v>13.92</v>
      </c>
      <c r="Z18" s="255">
        <f t="shared" si="4"/>
        <v>412.94</v>
      </c>
      <c r="AA18" s="265"/>
      <c r="AB18" s="265">
        <v>30000</v>
      </c>
      <c r="AC18" s="265">
        <f t="shared" si="6"/>
        <v>12388200</v>
      </c>
      <c r="AD18" s="266"/>
      <c r="AE18" s="265">
        <f t="shared" si="7"/>
        <v>0</v>
      </c>
    </row>
    <row r="19" spans="3:31" ht="15" customHeight="1" x14ac:dyDescent="0.3">
      <c r="Q19" s="254">
        <v>17</v>
      </c>
      <c r="R19" s="254" t="s">
        <v>885</v>
      </c>
      <c r="S19" s="255">
        <v>333.49</v>
      </c>
      <c r="T19" s="255">
        <f t="shared" si="13"/>
        <v>19.809999999999999</v>
      </c>
      <c r="U19" s="255">
        <f t="shared" si="8"/>
        <v>27.55</v>
      </c>
      <c r="V19" s="255">
        <v>0</v>
      </c>
      <c r="W19" s="255">
        <f t="shared" si="9"/>
        <v>25.200000000000003</v>
      </c>
      <c r="X19" s="255">
        <f t="shared" si="10"/>
        <v>5.29</v>
      </c>
      <c r="Y19" s="255">
        <v>0</v>
      </c>
      <c r="Z19" s="255">
        <f t="shared" si="4"/>
        <v>411.34000000000003</v>
      </c>
      <c r="AA19" s="265"/>
      <c r="AB19" s="265">
        <v>30000</v>
      </c>
      <c r="AC19" s="265">
        <f t="shared" si="6"/>
        <v>12340200.000000002</v>
      </c>
      <c r="AD19" s="266"/>
      <c r="AE19" s="265">
        <f t="shared" si="7"/>
        <v>0</v>
      </c>
    </row>
    <row r="20" spans="3:31" ht="15" customHeight="1" x14ac:dyDescent="0.3"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Q20" s="254">
        <v>18</v>
      </c>
      <c r="R20" s="254" t="s">
        <v>886</v>
      </c>
      <c r="S20" s="255">
        <v>333.49</v>
      </c>
      <c r="T20" s="255">
        <f t="shared" si="13"/>
        <v>19.809999999999999</v>
      </c>
      <c r="U20" s="255">
        <f t="shared" si="8"/>
        <v>27.55</v>
      </c>
      <c r="V20" s="255">
        <v>0</v>
      </c>
      <c r="W20" s="255">
        <f t="shared" si="9"/>
        <v>25.200000000000003</v>
      </c>
      <c r="X20" s="255">
        <f t="shared" si="10"/>
        <v>5.29</v>
      </c>
      <c r="Y20" s="255">
        <v>0</v>
      </c>
      <c r="Z20" s="255">
        <f t="shared" si="4"/>
        <v>411.34000000000003</v>
      </c>
      <c r="AA20" s="265"/>
      <c r="AB20" s="265">
        <v>30000</v>
      </c>
      <c r="AC20" s="265">
        <f t="shared" si="6"/>
        <v>12340200.000000002</v>
      </c>
      <c r="AD20" s="266"/>
      <c r="AE20" s="265">
        <f t="shared" si="7"/>
        <v>0</v>
      </c>
    </row>
    <row r="21" spans="3:31" ht="16.5" x14ac:dyDescent="0.3"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Q21" s="254">
        <v>19</v>
      </c>
      <c r="R21" s="254" t="s">
        <v>887</v>
      </c>
      <c r="S21" s="255">
        <v>333.49</v>
      </c>
      <c r="T21" s="255">
        <f t="shared" si="13"/>
        <v>19.809999999999999</v>
      </c>
      <c r="U21" s="255">
        <f t="shared" si="8"/>
        <v>27.55</v>
      </c>
      <c r="V21" s="255">
        <v>0</v>
      </c>
      <c r="W21" s="255">
        <f t="shared" si="9"/>
        <v>25.200000000000003</v>
      </c>
      <c r="X21" s="255">
        <f t="shared" si="10"/>
        <v>5.29</v>
      </c>
      <c r="Y21" s="255">
        <v>0</v>
      </c>
      <c r="Z21" s="255">
        <f t="shared" si="4"/>
        <v>411.34000000000003</v>
      </c>
      <c r="AA21" s="265"/>
      <c r="AB21" s="265">
        <v>30000</v>
      </c>
      <c r="AC21" s="265">
        <f t="shared" si="6"/>
        <v>12340200.000000002</v>
      </c>
      <c r="AD21" s="266"/>
      <c r="AE21" s="265">
        <f t="shared" si="7"/>
        <v>0</v>
      </c>
    </row>
    <row r="22" spans="3:31" ht="16.5" x14ac:dyDescent="0.3"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Q22" s="254">
        <v>20</v>
      </c>
      <c r="R22" s="254" t="s">
        <v>888</v>
      </c>
      <c r="S22" s="255">
        <v>333.49</v>
      </c>
      <c r="T22" s="255">
        <f t="shared" si="13"/>
        <v>19.809999999999999</v>
      </c>
      <c r="U22" s="255">
        <f t="shared" si="8"/>
        <v>27.55</v>
      </c>
      <c r="V22" s="255">
        <v>0</v>
      </c>
      <c r="W22" s="255">
        <f t="shared" si="9"/>
        <v>25.200000000000003</v>
      </c>
      <c r="X22" s="255">
        <f t="shared" si="10"/>
        <v>5.29</v>
      </c>
      <c r="Y22" s="255">
        <v>0</v>
      </c>
      <c r="Z22" s="255">
        <f t="shared" si="4"/>
        <v>411.34000000000003</v>
      </c>
      <c r="AA22" s="265"/>
      <c r="AB22" s="265">
        <v>30000</v>
      </c>
      <c r="AC22" s="265">
        <f t="shared" si="6"/>
        <v>12340200.000000002</v>
      </c>
      <c r="AD22" s="266"/>
      <c r="AE22" s="265">
        <f t="shared" si="7"/>
        <v>0</v>
      </c>
    </row>
    <row r="23" spans="3:31" ht="15" customHeight="1" x14ac:dyDescent="0.3"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Q23" s="254">
        <v>21</v>
      </c>
      <c r="R23" s="254" t="s">
        <v>877</v>
      </c>
      <c r="S23" s="255">
        <v>0</v>
      </c>
      <c r="T23" s="255">
        <f t="shared" si="13"/>
        <v>19.809999999999999</v>
      </c>
      <c r="U23" s="255">
        <f t="shared" si="8"/>
        <v>27.55</v>
      </c>
      <c r="V23" s="255">
        <v>0</v>
      </c>
      <c r="W23" s="255">
        <f t="shared" si="9"/>
        <v>25.200000000000003</v>
      </c>
      <c r="X23" s="255">
        <v>0</v>
      </c>
      <c r="Y23" s="255">
        <v>0</v>
      </c>
      <c r="Z23" s="255">
        <f t="shared" si="4"/>
        <v>72.56</v>
      </c>
      <c r="AA23" s="265"/>
      <c r="AB23" s="265">
        <v>30000</v>
      </c>
      <c r="AC23" s="265">
        <f t="shared" si="6"/>
        <v>2176800</v>
      </c>
      <c r="AD23" s="266"/>
      <c r="AE23" s="265">
        <f t="shared" si="7"/>
        <v>0</v>
      </c>
    </row>
    <row r="24" spans="3:31" ht="15" customHeight="1" x14ac:dyDescent="0.3"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Q24" s="290" t="s">
        <v>824</v>
      </c>
      <c r="R24" s="290"/>
      <c r="S24" s="267">
        <f>SUM(S3:S23)</f>
        <v>6133.4199999999983</v>
      </c>
      <c r="T24" s="267">
        <f t="shared" ref="T24:AE24" si="15">SUM(T3:T23)</f>
        <v>416.05</v>
      </c>
      <c r="U24" s="267">
        <f t="shared" si="15"/>
        <v>577.09</v>
      </c>
      <c r="V24" s="267">
        <f t="shared" si="15"/>
        <v>176.39</v>
      </c>
      <c r="W24" s="267">
        <f t="shared" si="15"/>
        <v>667.18000000000018</v>
      </c>
      <c r="X24" s="267">
        <f t="shared" si="15"/>
        <v>100.51000000000003</v>
      </c>
      <c r="Y24" s="267">
        <f t="shared" si="15"/>
        <v>130.70999999999998</v>
      </c>
      <c r="Z24" s="267">
        <f t="shared" si="15"/>
        <v>8201.3500000000022</v>
      </c>
      <c r="AA24" s="267">
        <f t="shared" si="15"/>
        <v>5247.8100000000013</v>
      </c>
      <c r="AB24" s="267"/>
      <c r="AC24" s="267">
        <f t="shared" si="15"/>
        <v>246040500</v>
      </c>
      <c r="AD24" s="268">
        <f>AE24/AC24</f>
        <v>0.47916321093478514</v>
      </c>
      <c r="AE24" s="267">
        <f t="shared" si="15"/>
        <v>117893556</v>
      </c>
    </row>
    <row r="25" spans="3:31" ht="15" customHeight="1" x14ac:dyDescent="0.3"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Q25" s="259">
        <v>22</v>
      </c>
      <c r="R25" s="259" t="s">
        <v>895</v>
      </c>
      <c r="S25" s="267"/>
      <c r="T25" s="267"/>
      <c r="U25" s="267"/>
      <c r="V25" s="267"/>
      <c r="W25" s="267"/>
      <c r="X25" s="267"/>
      <c r="Y25" s="267"/>
      <c r="Z25" s="267">
        <v>96</v>
      </c>
      <c r="AA25" s="265"/>
      <c r="AB25" s="265">
        <v>500000</v>
      </c>
      <c r="AC25" s="265">
        <f>AB25*Z25</f>
        <v>48000000</v>
      </c>
      <c r="AD25" s="266"/>
      <c r="AE25" s="265">
        <v>0</v>
      </c>
    </row>
    <row r="26" spans="3:31" ht="15" customHeight="1" x14ac:dyDescent="0.3"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Q26" s="291" t="s">
        <v>896</v>
      </c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65">
        <f>SUM(AC24:AC25)</f>
        <v>294040500</v>
      </c>
      <c r="AD26" s="266">
        <f>AE26/AC26</f>
        <v>0.40094325781652529</v>
      </c>
      <c r="AE26" s="265">
        <f t="shared" ref="AE26" si="16">SUM(AE24:AE25)</f>
        <v>117893556</v>
      </c>
    </row>
    <row r="27" spans="3:31" ht="15" customHeight="1" x14ac:dyDescent="0.3"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Q27" s="269"/>
      <c r="R27" s="269"/>
      <c r="S27" s="269"/>
      <c r="T27" s="269"/>
      <c r="U27" s="269"/>
      <c r="V27" s="269"/>
      <c r="W27" s="269"/>
      <c r="X27" s="269"/>
      <c r="Y27" s="269" t="s">
        <v>882</v>
      </c>
      <c r="Z27" s="270"/>
      <c r="AA27" s="271"/>
      <c r="AB27" s="271"/>
      <c r="AC27" s="271">
        <f>AC26+K14</f>
        <v>348512400</v>
      </c>
      <c r="AD27" s="272">
        <f>AE27/AC27</f>
        <v>0.49457481570239681</v>
      </c>
      <c r="AE27" s="271">
        <f>AE26+M14</f>
        <v>172365456</v>
      </c>
    </row>
    <row r="28" spans="3:31" ht="15" customHeight="1" x14ac:dyDescent="0.3"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Z28" s="196"/>
    </row>
    <row r="29" spans="3:31" ht="15" customHeight="1" x14ac:dyDescent="0.3"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Y29" s="194">
        <v>96</v>
      </c>
      <c r="Z29" s="197"/>
    </row>
    <row r="30" spans="3:31" ht="15" customHeight="1" x14ac:dyDescent="0.3"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Z30" s="196"/>
    </row>
    <row r="31" spans="3:31" ht="15" customHeight="1" x14ac:dyDescent="0.3"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Z31" s="196"/>
    </row>
    <row r="32" spans="3:31" ht="15" customHeight="1" x14ac:dyDescent="0.3"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3:15" ht="15" customHeight="1" x14ac:dyDescent="0.3"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</row>
    <row r="34" spans="3:15" ht="15" customHeight="1" x14ac:dyDescent="0.3"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3:15" ht="15" customHeight="1" x14ac:dyDescent="0.3"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</row>
    <row r="36" spans="3:15" ht="15" customHeight="1" x14ac:dyDescent="0.3"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3:15" ht="15" customHeight="1" x14ac:dyDescent="0.3"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3:15" ht="15" customHeight="1" x14ac:dyDescent="0.3"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  <row r="39" spans="3:15" ht="15" customHeight="1" x14ac:dyDescent="0.3"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</row>
    <row r="40" spans="3:15" ht="15" customHeight="1" x14ac:dyDescent="0.3"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</row>
    <row r="41" spans="3:15" ht="15" customHeight="1" x14ac:dyDescent="0.3"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</row>
    <row r="42" spans="3:15" ht="15" customHeight="1" x14ac:dyDescent="0.3"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3:15" ht="15" customHeight="1" x14ac:dyDescent="0.3"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</row>
  </sheetData>
  <mergeCells count="5">
    <mergeCell ref="A1:H1"/>
    <mergeCell ref="A14:B14"/>
    <mergeCell ref="Q24:R24"/>
    <mergeCell ref="Q26:AB26"/>
    <mergeCell ref="Q1:AE1"/>
  </mergeCells>
  <printOptions horizontalCentered="1" verticalCentered="1" gridLines="1"/>
  <pageMargins left="0.7" right="0.7" top="0.75" bottom="0.75" header="0" footer="0"/>
  <pageSetup paperSize="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D7DB5-B560-4843-A07E-C43CB64BD4E5}">
  <dimension ref="A1:S1040"/>
  <sheetViews>
    <sheetView topLeftCell="H60" zoomScaleNormal="100" workbookViewId="0">
      <selection activeCell="L76" sqref="L76"/>
    </sheetView>
  </sheetViews>
  <sheetFormatPr defaultColWidth="14.42578125" defaultRowHeight="15" customHeight="1" x14ac:dyDescent="0.25"/>
  <cols>
    <col min="1" max="1" width="3.7109375" style="151" bestFit="1" customWidth="1"/>
    <col min="2" max="2" width="9.85546875" style="126" bestFit="1" customWidth="1"/>
    <col min="3" max="3" width="17" style="132" customWidth="1"/>
    <col min="4" max="4" width="13.7109375" style="126" bestFit="1" customWidth="1"/>
    <col min="5" max="5" width="14" style="160" bestFit="1" customWidth="1"/>
    <col min="6" max="6" width="22.85546875" style="151" customWidth="1"/>
    <col min="7" max="7" width="20.5703125" style="126" bestFit="1" customWidth="1"/>
    <col min="8" max="8" width="6.85546875" style="126" bestFit="1" customWidth="1"/>
    <col min="9" max="9" width="7.28515625" style="172" bestFit="1" customWidth="1"/>
    <col min="10" max="10" width="30" style="160" bestFit="1" customWidth="1"/>
    <col min="11" max="11" width="11.7109375" style="126" bestFit="1" customWidth="1"/>
    <col min="12" max="12" width="12.5703125" style="166" bestFit="1" customWidth="1"/>
    <col min="13" max="25" width="8.7109375" style="126" customWidth="1"/>
    <col min="26" max="16384" width="14.42578125" style="126"/>
  </cols>
  <sheetData>
    <row r="1" spans="1:14" x14ac:dyDescent="0.25">
      <c r="A1" s="294" t="s">
        <v>673</v>
      </c>
      <c r="B1" s="294"/>
      <c r="C1" s="294"/>
      <c r="D1" s="294"/>
      <c r="E1" s="294"/>
      <c r="F1" s="294"/>
      <c r="G1" s="294"/>
      <c r="H1" s="123"/>
      <c r="I1" s="171"/>
      <c r="J1" s="123"/>
      <c r="K1" s="123"/>
      <c r="L1" s="164"/>
      <c r="M1" s="125"/>
      <c r="N1" s="123"/>
    </row>
    <row r="2" spans="1:14" s="132" customFormat="1" ht="33" x14ac:dyDescent="0.25">
      <c r="A2" s="127" t="s">
        <v>664</v>
      </c>
      <c r="B2" s="127" t="s">
        <v>6</v>
      </c>
      <c r="C2" s="127" t="s">
        <v>674</v>
      </c>
      <c r="D2" s="128" t="s">
        <v>675</v>
      </c>
      <c r="E2" s="129" t="s">
        <v>676</v>
      </c>
      <c r="F2" s="128" t="s">
        <v>677</v>
      </c>
      <c r="G2" s="128" t="s">
        <v>678</v>
      </c>
      <c r="H2" s="130"/>
      <c r="I2" s="127" t="s">
        <v>664</v>
      </c>
      <c r="J2" s="128" t="s">
        <v>807</v>
      </c>
      <c r="K2" s="127" t="s">
        <v>808</v>
      </c>
      <c r="L2" s="167" t="s">
        <v>809</v>
      </c>
      <c r="M2" s="131"/>
      <c r="N2" s="130"/>
    </row>
    <row r="3" spans="1:14" ht="33" x14ac:dyDescent="0.3">
      <c r="A3" s="133">
        <v>1</v>
      </c>
      <c r="B3" s="134" t="s">
        <v>679</v>
      </c>
      <c r="C3" s="127" t="s">
        <v>680</v>
      </c>
      <c r="D3" s="135">
        <v>3000000</v>
      </c>
      <c r="E3" s="136">
        <f>D3</f>
        <v>3000000</v>
      </c>
      <c r="F3" s="137" t="s">
        <v>681</v>
      </c>
      <c r="G3" s="295" t="s">
        <v>682</v>
      </c>
      <c r="H3" s="123"/>
      <c r="I3" s="307">
        <v>1</v>
      </c>
      <c r="J3" s="311" t="s">
        <v>712</v>
      </c>
      <c r="K3" s="135" t="s">
        <v>810</v>
      </c>
      <c r="L3" s="168">
        <v>40000</v>
      </c>
      <c r="M3" s="125"/>
      <c r="N3" s="123"/>
    </row>
    <row r="4" spans="1:14" ht="33" x14ac:dyDescent="0.3">
      <c r="A4" s="133">
        <v>2</v>
      </c>
      <c r="B4" s="134" t="s">
        <v>679</v>
      </c>
      <c r="C4" s="127" t="s">
        <v>683</v>
      </c>
      <c r="D4" s="135">
        <v>200</v>
      </c>
      <c r="E4" s="136">
        <f t="shared" ref="E4:E44" si="0">D4</f>
        <v>200</v>
      </c>
      <c r="F4" s="137" t="s">
        <v>681</v>
      </c>
      <c r="G4" s="296"/>
      <c r="H4" s="123"/>
      <c r="I4" s="307"/>
      <c r="J4" s="311"/>
      <c r="K4" s="135" t="s">
        <v>811</v>
      </c>
      <c r="L4" s="168">
        <v>40000</v>
      </c>
      <c r="M4" s="125"/>
      <c r="N4" s="123"/>
    </row>
    <row r="5" spans="1:14" ht="33" x14ac:dyDescent="0.3">
      <c r="A5" s="133">
        <v>3</v>
      </c>
      <c r="B5" s="134" t="s">
        <v>679</v>
      </c>
      <c r="C5" s="127" t="s">
        <v>684</v>
      </c>
      <c r="D5" s="135">
        <v>100</v>
      </c>
      <c r="E5" s="136">
        <f t="shared" si="0"/>
        <v>100</v>
      </c>
      <c r="F5" s="137" t="s">
        <v>681</v>
      </c>
      <c r="G5" s="296"/>
      <c r="H5" s="123"/>
      <c r="I5" s="307"/>
      <c r="J5" s="311"/>
      <c r="K5" s="135" t="s">
        <v>812</v>
      </c>
      <c r="L5" s="168">
        <v>40000</v>
      </c>
      <c r="M5" s="125"/>
      <c r="N5" s="123"/>
    </row>
    <row r="6" spans="1:14" ht="33" x14ac:dyDescent="0.3">
      <c r="A6" s="133">
        <v>4</v>
      </c>
      <c r="B6" s="134" t="s">
        <v>685</v>
      </c>
      <c r="C6" s="127" t="s">
        <v>680</v>
      </c>
      <c r="D6" s="135">
        <v>5000000</v>
      </c>
      <c r="E6" s="136">
        <f t="shared" si="0"/>
        <v>5000000</v>
      </c>
      <c r="F6" s="137" t="s">
        <v>686</v>
      </c>
      <c r="G6" s="296"/>
      <c r="H6" s="123"/>
      <c r="I6" s="307"/>
      <c r="J6" s="311"/>
      <c r="K6" s="135" t="s">
        <v>813</v>
      </c>
      <c r="L6" s="168">
        <v>40000</v>
      </c>
      <c r="M6" s="125"/>
      <c r="N6" s="123"/>
    </row>
    <row r="7" spans="1:14" ht="33" x14ac:dyDescent="0.3">
      <c r="A7" s="133">
        <v>5</v>
      </c>
      <c r="B7" s="134" t="s">
        <v>685</v>
      </c>
      <c r="C7" s="127" t="s">
        <v>684</v>
      </c>
      <c r="D7" s="135">
        <v>1420</v>
      </c>
      <c r="E7" s="136">
        <f t="shared" si="0"/>
        <v>1420</v>
      </c>
      <c r="F7" s="137" t="s">
        <v>686</v>
      </c>
      <c r="G7" s="296"/>
      <c r="H7" s="123"/>
      <c r="I7" s="307"/>
      <c r="J7" s="311"/>
      <c r="K7" s="135" t="s">
        <v>814</v>
      </c>
      <c r="L7" s="168">
        <v>40000</v>
      </c>
      <c r="M7" s="125"/>
      <c r="N7" s="123"/>
    </row>
    <row r="8" spans="1:14" ht="33" x14ac:dyDescent="0.3">
      <c r="A8" s="133">
        <v>6</v>
      </c>
      <c r="B8" s="134" t="s">
        <v>685</v>
      </c>
      <c r="C8" s="127" t="s">
        <v>683</v>
      </c>
      <c r="D8" s="135">
        <v>100</v>
      </c>
      <c r="E8" s="136">
        <f t="shared" si="0"/>
        <v>100</v>
      </c>
      <c r="F8" s="137" t="s">
        <v>686</v>
      </c>
      <c r="G8" s="296"/>
      <c r="H8" s="123"/>
      <c r="I8" s="307"/>
      <c r="J8" s="311"/>
      <c r="K8" s="135" t="s">
        <v>815</v>
      </c>
      <c r="L8" s="168">
        <v>40000</v>
      </c>
      <c r="M8" s="125"/>
      <c r="N8" s="123"/>
    </row>
    <row r="9" spans="1:14" ht="33" x14ac:dyDescent="0.3">
      <c r="A9" s="133">
        <v>7</v>
      </c>
      <c r="B9" s="134" t="s">
        <v>687</v>
      </c>
      <c r="C9" s="127" t="s">
        <v>680</v>
      </c>
      <c r="D9" s="135">
        <v>7000000</v>
      </c>
      <c r="E9" s="136">
        <f t="shared" si="0"/>
        <v>7000000</v>
      </c>
      <c r="F9" s="137" t="s">
        <v>688</v>
      </c>
      <c r="G9" s="296"/>
      <c r="H9" s="123"/>
      <c r="I9" s="307"/>
      <c r="J9" s="311"/>
      <c r="K9" s="135" t="s">
        <v>816</v>
      </c>
      <c r="L9" s="168">
        <v>40000</v>
      </c>
      <c r="M9" s="125"/>
      <c r="N9" s="123"/>
    </row>
    <row r="10" spans="1:14" ht="33" x14ac:dyDescent="0.3">
      <c r="A10" s="133">
        <v>8</v>
      </c>
      <c r="B10" s="134" t="s">
        <v>687</v>
      </c>
      <c r="C10" s="127" t="s">
        <v>684</v>
      </c>
      <c r="D10" s="135">
        <v>1020</v>
      </c>
      <c r="E10" s="136">
        <f t="shared" si="0"/>
        <v>1020</v>
      </c>
      <c r="F10" s="137" t="s">
        <v>688</v>
      </c>
      <c r="G10" s="296"/>
      <c r="H10" s="123"/>
      <c r="I10" s="307"/>
      <c r="J10" s="311"/>
      <c r="K10" s="135" t="s">
        <v>817</v>
      </c>
      <c r="L10" s="168">
        <v>40000</v>
      </c>
      <c r="M10" s="125"/>
      <c r="N10" s="123"/>
    </row>
    <row r="11" spans="1:14" ht="33" x14ac:dyDescent="0.3">
      <c r="A11" s="133">
        <v>9</v>
      </c>
      <c r="B11" s="134" t="s">
        <v>687</v>
      </c>
      <c r="C11" s="127" t="s">
        <v>683</v>
      </c>
      <c r="D11" s="135">
        <v>110</v>
      </c>
      <c r="E11" s="136">
        <f t="shared" si="0"/>
        <v>110</v>
      </c>
      <c r="F11" s="137" t="s">
        <v>688</v>
      </c>
      <c r="G11" s="296"/>
      <c r="H11" s="123"/>
      <c r="I11" s="307"/>
      <c r="J11" s="311"/>
      <c r="K11" s="135" t="s">
        <v>818</v>
      </c>
      <c r="L11" s="168">
        <v>40000</v>
      </c>
      <c r="M11" s="125"/>
      <c r="N11" s="123"/>
    </row>
    <row r="12" spans="1:14" ht="33" x14ac:dyDescent="0.3">
      <c r="A12" s="133">
        <v>10</v>
      </c>
      <c r="B12" s="134" t="s">
        <v>687</v>
      </c>
      <c r="C12" s="127" t="s">
        <v>680</v>
      </c>
      <c r="D12" s="135">
        <v>2500000</v>
      </c>
      <c r="E12" s="136">
        <f t="shared" si="0"/>
        <v>2500000</v>
      </c>
      <c r="F12" s="137" t="s">
        <v>689</v>
      </c>
      <c r="G12" s="296"/>
      <c r="H12" s="123"/>
      <c r="I12" s="307"/>
      <c r="J12" s="311"/>
      <c r="K12" s="135" t="s">
        <v>819</v>
      </c>
      <c r="L12" s="168">
        <v>44000</v>
      </c>
      <c r="M12" s="125"/>
      <c r="N12" s="123"/>
    </row>
    <row r="13" spans="1:14" ht="33" x14ac:dyDescent="0.3">
      <c r="A13" s="133">
        <v>11</v>
      </c>
      <c r="B13" s="134" t="s">
        <v>687</v>
      </c>
      <c r="C13" s="127" t="s">
        <v>683</v>
      </c>
      <c r="D13" s="135">
        <v>720</v>
      </c>
      <c r="E13" s="136">
        <f t="shared" si="0"/>
        <v>720</v>
      </c>
      <c r="F13" s="137" t="s">
        <v>689</v>
      </c>
      <c r="G13" s="296"/>
      <c r="H13" s="123"/>
      <c r="I13" s="307"/>
      <c r="J13" s="311"/>
      <c r="K13" s="135" t="s">
        <v>820</v>
      </c>
      <c r="L13" s="168">
        <v>44000</v>
      </c>
      <c r="M13" s="125"/>
      <c r="N13" s="123"/>
    </row>
    <row r="14" spans="1:14" ht="33" x14ac:dyDescent="0.3">
      <c r="A14" s="133">
        <v>12</v>
      </c>
      <c r="B14" s="134" t="s">
        <v>687</v>
      </c>
      <c r="C14" s="127" t="s">
        <v>684</v>
      </c>
      <c r="D14" s="135">
        <v>510</v>
      </c>
      <c r="E14" s="136">
        <f t="shared" si="0"/>
        <v>510</v>
      </c>
      <c r="F14" s="137" t="s">
        <v>689</v>
      </c>
      <c r="G14" s="297"/>
      <c r="H14" s="123"/>
      <c r="I14" s="307"/>
      <c r="J14" s="311"/>
      <c r="K14" s="135" t="s">
        <v>821</v>
      </c>
      <c r="L14" s="168">
        <v>44000</v>
      </c>
      <c r="M14" s="125"/>
      <c r="N14" s="123"/>
    </row>
    <row r="15" spans="1:14" ht="33" x14ac:dyDescent="0.3">
      <c r="A15" s="133">
        <v>13</v>
      </c>
      <c r="B15" s="134" t="s">
        <v>690</v>
      </c>
      <c r="C15" s="127" t="s">
        <v>680</v>
      </c>
      <c r="D15" s="135">
        <v>500000</v>
      </c>
      <c r="E15" s="136">
        <f t="shared" si="0"/>
        <v>500000</v>
      </c>
      <c r="F15" s="137" t="s">
        <v>691</v>
      </c>
      <c r="G15" s="138" t="s">
        <v>692</v>
      </c>
      <c r="H15" s="123"/>
      <c r="I15" s="307"/>
      <c r="J15" s="311"/>
      <c r="K15" s="135" t="s">
        <v>810</v>
      </c>
      <c r="L15" s="168">
        <v>44000</v>
      </c>
      <c r="M15" s="125"/>
      <c r="N15" s="123"/>
    </row>
    <row r="16" spans="1:14" ht="16.5" x14ac:dyDescent="0.3">
      <c r="A16" s="133">
        <v>14</v>
      </c>
      <c r="B16" s="298" t="s">
        <v>693</v>
      </c>
      <c r="C16" s="127" t="s">
        <v>694</v>
      </c>
      <c r="D16" s="135">
        <v>7200000</v>
      </c>
      <c r="E16" s="136">
        <f t="shared" si="0"/>
        <v>7200000</v>
      </c>
      <c r="F16" s="301" t="s">
        <v>695</v>
      </c>
      <c r="G16" s="295" t="s">
        <v>682</v>
      </c>
      <c r="H16" s="123"/>
      <c r="I16" s="307">
        <v>2</v>
      </c>
      <c r="J16" s="308" t="s">
        <v>822</v>
      </c>
      <c r="K16" s="135" t="s">
        <v>810</v>
      </c>
      <c r="L16" s="168">
        <v>25000</v>
      </c>
      <c r="M16" s="125"/>
      <c r="N16" s="123"/>
    </row>
    <row r="17" spans="1:14" ht="16.5" x14ac:dyDescent="0.3">
      <c r="A17" s="133">
        <v>15</v>
      </c>
      <c r="B17" s="299"/>
      <c r="C17" s="127" t="s">
        <v>696</v>
      </c>
      <c r="D17" s="135">
        <v>462500</v>
      </c>
      <c r="E17" s="136">
        <f t="shared" si="0"/>
        <v>462500</v>
      </c>
      <c r="F17" s="302"/>
      <c r="G17" s="296"/>
      <c r="H17" s="123"/>
      <c r="I17" s="307"/>
      <c r="J17" s="308"/>
      <c r="K17" s="135" t="s">
        <v>811</v>
      </c>
      <c r="L17" s="168">
        <v>25000</v>
      </c>
      <c r="M17" s="125"/>
      <c r="N17" s="123"/>
    </row>
    <row r="18" spans="1:14" ht="16.5" x14ac:dyDescent="0.3">
      <c r="A18" s="133">
        <v>16</v>
      </c>
      <c r="B18" s="299"/>
      <c r="C18" s="127" t="s">
        <v>697</v>
      </c>
      <c r="D18" s="135">
        <v>37000</v>
      </c>
      <c r="E18" s="136">
        <f t="shared" si="0"/>
        <v>37000</v>
      </c>
      <c r="F18" s="302"/>
      <c r="G18" s="296"/>
      <c r="H18" s="123"/>
      <c r="I18" s="307"/>
      <c r="J18" s="308"/>
      <c r="K18" s="135" t="s">
        <v>812</v>
      </c>
      <c r="L18" s="168">
        <v>25000</v>
      </c>
      <c r="M18" s="125"/>
      <c r="N18" s="123"/>
    </row>
    <row r="19" spans="1:14" ht="16.5" x14ac:dyDescent="0.3">
      <c r="A19" s="133">
        <v>17</v>
      </c>
      <c r="B19" s="299"/>
      <c r="C19" s="304" t="s">
        <v>698</v>
      </c>
      <c r="D19" s="135">
        <v>31040</v>
      </c>
      <c r="E19" s="136">
        <f t="shared" si="0"/>
        <v>31040</v>
      </c>
      <c r="F19" s="302"/>
      <c r="G19" s="296"/>
      <c r="H19" s="123"/>
      <c r="I19" s="307"/>
      <c r="J19" s="308"/>
      <c r="K19" s="135" t="s">
        <v>813</v>
      </c>
      <c r="L19" s="168">
        <v>25000</v>
      </c>
      <c r="M19" s="125"/>
      <c r="N19" s="123"/>
    </row>
    <row r="20" spans="1:14" ht="16.5" x14ac:dyDescent="0.3">
      <c r="A20" s="133">
        <v>18</v>
      </c>
      <c r="B20" s="300"/>
      <c r="C20" s="305"/>
      <c r="D20" s="135">
        <v>100</v>
      </c>
      <c r="E20" s="136">
        <f t="shared" si="0"/>
        <v>100</v>
      </c>
      <c r="F20" s="303"/>
      <c r="G20" s="296"/>
      <c r="H20" s="123"/>
      <c r="I20" s="307"/>
      <c r="J20" s="308"/>
      <c r="K20" s="135" t="s">
        <v>814</v>
      </c>
      <c r="L20" s="168">
        <v>25000</v>
      </c>
      <c r="M20" s="125"/>
      <c r="N20" s="123"/>
    </row>
    <row r="21" spans="1:14" ht="16.5" x14ac:dyDescent="0.3">
      <c r="A21" s="133">
        <v>19</v>
      </c>
      <c r="B21" s="134" t="s">
        <v>699</v>
      </c>
      <c r="C21" s="127" t="s">
        <v>684</v>
      </c>
      <c r="D21" s="135">
        <v>110</v>
      </c>
      <c r="E21" s="136">
        <f t="shared" si="0"/>
        <v>110</v>
      </c>
      <c r="F21" s="137" t="s">
        <v>700</v>
      </c>
      <c r="G21" s="296"/>
      <c r="H21" s="123"/>
      <c r="I21" s="307"/>
      <c r="J21" s="308"/>
      <c r="K21" s="135" t="s">
        <v>815</v>
      </c>
      <c r="L21" s="168">
        <v>25000</v>
      </c>
      <c r="M21" s="125"/>
      <c r="N21" s="123"/>
    </row>
    <row r="22" spans="1:14" ht="16.5" x14ac:dyDescent="0.3">
      <c r="A22" s="133">
        <v>20</v>
      </c>
      <c r="B22" s="134" t="s">
        <v>699</v>
      </c>
      <c r="C22" s="127" t="s">
        <v>684</v>
      </c>
      <c r="D22" s="135">
        <v>110</v>
      </c>
      <c r="E22" s="136">
        <f t="shared" si="0"/>
        <v>110</v>
      </c>
      <c r="F22" s="137" t="s">
        <v>701</v>
      </c>
      <c r="G22" s="296"/>
      <c r="H22" s="123"/>
      <c r="I22" s="307"/>
      <c r="J22" s="308"/>
      <c r="K22" s="135" t="s">
        <v>816</v>
      </c>
      <c r="L22" s="168">
        <v>25000</v>
      </c>
      <c r="M22" s="125"/>
      <c r="N22" s="123"/>
    </row>
    <row r="23" spans="1:14" ht="16.5" x14ac:dyDescent="0.3">
      <c r="A23" s="133">
        <v>21</v>
      </c>
      <c r="B23" s="134" t="s">
        <v>699</v>
      </c>
      <c r="C23" s="127" t="s">
        <v>684</v>
      </c>
      <c r="D23" s="135">
        <v>110</v>
      </c>
      <c r="E23" s="136">
        <f t="shared" si="0"/>
        <v>110</v>
      </c>
      <c r="F23" s="137" t="s">
        <v>702</v>
      </c>
      <c r="G23" s="296"/>
      <c r="H23" s="123"/>
      <c r="I23" s="307"/>
      <c r="J23" s="308"/>
      <c r="K23" s="135" t="s">
        <v>817</v>
      </c>
      <c r="L23" s="168">
        <v>25000</v>
      </c>
      <c r="M23" s="125"/>
      <c r="N23" s="123"/>
    </row>
    <row r="24" spans="1:14" ht="33" x14ac:dyDescent="0.3">
      <c r="A24" s="133">
        <v>22</v>
      </c>
      <c r="B24" s="134" t="s">
        <v>699</v>
      </c>
      <c r="C24" s="127" t="s">
        <v>684</v>
      </c>
      <c r="D24" s="135">
        <v>110</v>
      </c>
      <c r="E24" s="136">
        <f t="shared" si="0"/>
        <v>110</v>
      </c>
      <c r="F24" s="137" t="s">
        <v>703</v>
      </c>
      <c r="G24" s="296"/>
      <c r="H24" s="123"/>
      <c r="I24" s="307"/>
      <c r="J24" s="308"/>
      <c r="K24" s="135" t="s">
        <v>818</v>
      </c>
      <c r="L24" s="168">
        <v>25000</v>
      </c>
      <c r="M24" s="125"/>
      <c r="N24" s="123"/>
    </row>
    <row r="25" spans="1:14" ht="16.5" x14ac:dyDescent="0.3">
      <c r="A25" s="133">
        <v>23</v>
      </c>
      <c r="B25" s="134" t="s">
        <v>699</v>
      </c>
      <c r="C25" s="127" t="s">
        <v>684</v>
      </c>
      <c r="D25" s="135">
        <v>110</v>
      </c>
      <c r="E25" s="136">
        <f t="shared" si="0"/>
        <v>110</v>
      </c>
      <c r="F25" s="137" t="s">
        <v>704</v>
      </c>
      <c r="G25" s="296"/>
      <c r="H25" s="123"/>
      <c r="I25" s="307"/>
      <c r="J25" s="308"/>
      <c r="K25" s="135" t="s">
        <v>819</v>
      </c>
      <c r="L25" s="168">
        <v>27500</v>
      </c>
      <c r="M25" s="125"/>
      <c r="N25" s="123"/>
    </row>
    <row r="26" spans="1:14" ht="16.5" x14ac:dyDescent="0.3">
      <c r="A26" s="133">
        <v>24</v>
      </c>
      <c r="B26" s="134" t="s">
        <v>705</v>
      </c>
      <c r="C26" s="127" t="s">
        <v>698</v>
      </c>
      <c r="D26" s="135">
        <v>310</v>
      </c>
      <c r="E26" s="136">
        <f t="shared" si="0"/>
        <v>310</v>
      </c>
      <c r="F26" s="137"/>
      <c r="G26" s="296"/>
      <c r="H26" s="123"/>
      <c r="I26" s="307"/>
      <c r="J26" s="308"/>
      <c r="K26" s="135" t="s">
        <v>820</v>
      </c>
      <c r="L26" s="168">
        <v>27500</v>
      </c>
      <c r="M26" s="125"/>
      <c r="N26" s="123"/>
    </row>
    <row r="27" spans="1:14" ht="49.5" x14ac:dyDescent="0.3">
      <c r="A27" s="133">
        <v>25</v>
      </c>
      <c r="B27" s="298" t="s">
        <v>706</v>
      </c>
      <c r="C27" s="140" t="s">
        <v>707</v>
      </c>
      <c r="D27" s="141">
        <v>800</v>
      </c>
      <c r="E27" s="142">
        <f t="shared" si="0"/>
        <v>800</v>
      </c>
      <c r="F27" s="306" t="s">
        <v>708</v>
      </c>
      <c r="G27" s="296"/>
      <c r="H27" s="123"/>
      <c r="I27" s="307"/>
      <c r="J27" s="308"/>
      <c r="K27" s="135" t="s">
        <v>821</v>
      </c>
      <c r="L27" s="168">
        <v>27500</v>
      </c>
      <c r="M27" s="125"/>
      <c r="N27" s="123"/>
    </row>
    <row r="28" spans="1:14" ht="16.5" x14ac:dyDescent="0.3">
      <c r="A28" s="133">
        <v>26</v>
      </c>
      <c r="B28" s="299"/>
      <c r="C28" s="139" t="s">
        <v>698</v>
      </c>
      <c r="D28" s="144">
        <v>100</v>
      </c>
      <c r="E28" s="145">
        <f>D28</f>
        <v>100</v>
      </c>
      <c r="F28" s="306"/>
      <c r="G28" s="296"/>
      <c r="H28" s="123"/>
      <c r="I28" s="307"/>
      <c r="J28" s="308"/>
      <c r="K28" s="135" t="s">
        <v>810</v>
      </c>
      <c r="L28" s="168">
        <v>27500</v>
      </c>
      <c r="M28" s="125"/>
      <c r="N28" s="123"/>
    </row>
    <row r="29" spans="1:14" ht="16.5" x14ac:dyDescent="0.3">
      <c r="A29" s="133">
        <v>27</v>
      </c>
      <c r="B29" s="300"/>
      <c r="C29" s="139" t="s">
        <v>696</v>
      </c>
      <c r="D29" s="144">
        <v>500</v>
      </c>
      <c r="E29" s="145">
        <f>D29</f>
        <v>500</v>
      </c>
      <c r="F29" s="306"/>
      <c r="G29" s="296"/>
      <c r="H29" s="123"/>
      <c r="I29" s="307">
        <v>3</v>
      </c>
      <c r="J29" s="308" t="s">
        <v>710</v>
      </c>
      <c r="K29" s="135" t="s">
        <v>810</v>
      </c>
      <c r="L29" s="168">
        <v>16940</v>
      </c>
      <c r="M29" s="125"/>
      <c r="N29" s="123"/>
    </row>
    <row r="30" spans="1:14" ht="49.5" x14ac:dyDescent="0.3">
      <c r="A30" s="133">
        <v>28</v>
      </c>
      <c r="B30" s="298" t="s">
        <v>709</v>
      </c>
      <c r="C30" s="139" t="s">
        <v>707</v>
      </c>
      <c r="D30" s="144">
        <v>0</v>
      </c>
      <c r="E30" s="142">
        <f t="shared" si="0"/>
        <v>0</v>
      </c>
      <c r="F30" s="306" t="s">
        <v>710</v>
      </c>
      <c r="G30" s="296"/>
      <c r="H30" s="123"/>
      <c r="I30" s="307"/>
      <c r="J30" s="308"/>
      <c r="K30" s="135" t="s">
        <v>811</v>
      </c>
      <c r="L30" s="168">
        <v>16940</v>
      </c>
      <c r="M30" s="125"/>
      <c r="N30" s="123"/>
    </row>
    <row r="31" spans="1:14" ht="16.5" x14ac:dyDescent="0.3">
      <c r="A31" s="133">
        <v>29</v>
      </c>
      <c r="B31" s="299"/>
      <c r="C31" s="139" t="s">
        <v>696</v>
      </c>
      <c r="D31" s="144">
        <v>43000</v>
      </c>
      <c r="E31" s="145">
        <f t="shared" si="0"/>
        <v>43000</v>
      </c>
      <c r="F31" s="306"/>
      <c r="G31" s="296"/>
      <c r="H31" s="123"/>
      <c r="I31" s="307"/>
      <c r="J31" s="308"/>
      <c r="K31" s="135" t="s">
        <v>812</v>
      </c>
      <c r="L31" s="168">
        <v>16940</v>
      </c>
      <c r="M31" s="125"/>
      <c r="N31" s="123"/>
    </row>
    <row r="32" spans="1:14" ht="16.5" x14ac:dyDescent="0.3">
      <c r="A32" s="133">
        <v>30</v>
      </c>
      <c r="B32" s="300"/>
      <c r="C32" s="139" t="s">
        <v>698</v>
      </c>
      <c r="D32" s="144">
        <v>8600</v>
      </c>
      <c r="E32" s="145">
        <f t="shared" si="0"/>
        <v>8600</v>
      </c>
      <c r="F32" s="306"/>
      <c r="G32" s="296"/>
      <c r="H32" s="123"/>
      <c r="I32" s="307"/>
      <c r="J32" s="308"/>
      <c r="K32" s="135" t="s">
        <v>813</v>
      </c>
      <c r="L32" s="168">
        <v>16940</v>
      </c>
      <c r="M32" s="125"/>
      <c r="N32" s="123"/>
    </row>
    <row r="33" spans="1:19" ht="49.5" x14ac:dyDescent="0.3">
      <c r="A33" s="133">
        <v>31</v>
      </c>
      <c r="B33" s="298" t="s">
        <v>711</v>
      </c>
      <c r="C33" s="139" t="s">
        <v>707</v>
      </c>
      <c r="D33" s="144">
        <v>800</v>
      </c>
      <c r="E33" s="142">
        <f t="shared" si="0"/>
        <v>800</v>
      </c>
      <c r="F33" s="143" t="s">
        <v>712</v>
      </c>
      <c r="G33" s="296"/>
      <c r="H33" s="123"/>
      <c r="I33" s="307"/>
      <c r="J33" s="308"/>
      <c r="K33" s="135" t="s">
        <v>814</v>
      </c>
      <c r="L33" s="168">
        <v>16940</v>
      </c>
      <c r="M33" s="125"/>
      <c r="N33" s="123"/>
    </row>
    <row r="34" spans="1:19" ht="16.5" x14ac:dyDescent="0.3">
      <c r="A34" s="133">
        <v>32</v>
      </c>
      <c r="B34" s="299"/>
      <c r="C34" s="139" t="s">
        <v>696</v>
      </c>
      <c r="D34" s="144">
        <v>14000</v>
      </c>
      <c r="E34" s="145">
        <f t="shared" si="0"/>
        <v>14000</v>
      </c>
      <c r="F34" s="143"/>
      <c r="G34" s="296"/>
      <c r="H34" s="123"/>
      <c r="I34" s="307"/>
      <c r="J34" s="308"/>
      <c r="K34" s="135" t="s">
        <v>815</v>
      </c>
      <c r="L34" s="168">
        <v>16940</v>
      </c>
      <c r="M34" s="125"/>
      <c r="N34" s="123"/>
    </row>
    <row r="35" spans="1:19" ht="16.5" x14ac:dyDescent="0.3">
      <c r="A35" s="133">
        <v>33</v>
      </c>
      <c r="B35" s="300"/>
      <c r="C35" s="139" t="s">
        <v>698</v>
      </c>
      <c r="D35" s="144">
        <v>2500</v>
      </c>
      <c r="E35" s="145">
        <f t="shared" si="0"/>
        <v>2500</v>
      </c>
      <c r="F35" s="143"/>
      <c r="G35" s="296"/>
      <c r="H35" s="123"/>
      <c r="I35" s="307"/>
      <c r="J35" s="308"/>
      <c r="K35" s="135" t="s">
        <v>816</v>
      </c>
      <c r="L35" s="168">
        <v>16940</v>
      </c>
      <c r="M35" s="125"/>
      <c r="N35" s="123"/>
    </row>
    <row r="36" spans="1:19" ht="16.5" x14ac:dyDescent="0.3">
      <c r="A36" s="133">
        <v>34</v>
      </c>
      <c r="B36" s="146" t="s">
        <v>713</v>
      </c>
      <c r="C36" s="139" t="s">
        <v>680</v>
      </c>
      <c r="D36" s="144">
        <v>4500000</v>
      </c>
      <c r="E36" s="142">
        <f t="shared" si="0"/>
        <v>4500000</v>
      </c>
      <c r="F36" s="143" t="s">
        <v>714</v>
      </c>
      <c r="G36" s="296"/>
      <c r="H36" s="123"/>
      <c r="I36" s="307"/>
      <c r="J36" s="308"/>
      <c r="K36" s="135" t="s">
        <v>817</v>
      </c>
      <c r="L36" s="168">
        <v>16940</v>
      </c>
      <c r="M36" s="125"/>
      <c r="N36" s="123"/>
    </row>
    <row r="37" spans="1:19" ht="33" x14ac:dyDescent="0.3">
      <c r="A37" s="133">
        <v>35</v>
      </c>
      <c r="B37" s="298" t="s">
        <v>715</v>
      </c>
      <c r="C37" s="139" t="s">
        <v>716</v>
      </c>
      <c r="D37" s="144">
        <v>150000</v>
      </c>
      <c r="E37" s="145">
        <f t="shared" si="0"/>
        <v>150000</v>
      </c>
      <c r="F37" s="143"/>
      <c r="G37" s="296"/>
      <c r="H37" s="123"/>
      <c r="I37" s="307"/>
      <c r="J37" s="308"/>
      <c r="K37" s="135" t="s">
        <v>818</v>
      </c>
      <c r="L37" s="168">
        <v>16940</v>
      </c>
      <c r="M37" s="125"/>
      <c r="N37" s="123"/>
    </row>
    <row r="38" spans="1:19" ht="16.5" x14ac:dyDescent="0.3">
      <c r="A38" s="133">
        <v>36</v>
      </c>
      <c r="B38" s="299"/>
      <c r="C38" s="139" t="s">
        <v>696</v>
      </c>
      <c r="D38" s="144">
        <v>32300</v>
      </c>
      <c r="E38" s="145">
        <f t="shared" si="0"/>
        <v>32300</v>
      </c>
      <c r="F38" s="143"/>
      <c r="G38" s="296"/>
      <c r="H38" s="123"/>
      <c r="I38" s="307"/>
      <c r="J38" s="308"/>
      <c r="K38" s="135" t="s">
        <v>819</v>
      </c>
      <c r="L38" s="168">
        <v>16940</v>
      </c>
      <c r="M38" s="125"/>
      <c r="N38" s="123"/>
    </row>
    <row r="39" spans="1:19" ht="16.5" x14ac:dyDescent="0.3">
      <c r="A39" s="133">
        <v>37</v>
      </c>
      <c r="B39" s="299"/>
      <c r="C39" s="139" t="s">
        <v>698</v>
      </c>
      <c r="D39" s="144">
        <v>6500</v>
      </c>
      <c r="E39" s="142">
        <f t="shared" si="0"/>
        <v>6500</v>
      </c>
      <c r="F39" s="143"/>
      <c r="G39" s="296"/>
      <c r="H39" s="123"/>
      <c r="I39" s="307"/>
      <c r="J39" s="308"/>
      <c r="K39" s="135" t="s">
        <v>820</v>
      </c>
      <c r="L39" s="168">
        <v>16940</v>
      </c>
      <c r="M39" s="125"/>
      <c r="N39" s="123"/>
    </row>
    <row r="40" spans="1:19" ht="16.5" x14ac:dyDescent="0.3">
      <c r="A40" s="133">
        <v>38</v>
      </c>
      <c r="B40" s="300"/>
      <c r="C40" s="139"/>
      <c r="D40" s="144">
        <v>1300</v>
      </c>
      <c r="E40" s="145">
        <f t="shared" si="0"/>
        <v>1300</v>
      </c>
      <c r="F40" s="143"/>
      <c r="G40" s="296"/>
      <c r="H40" s="123"/>
      <c r="I40" s="307"/>
      <c r="J40" s="308"/>
      <c r="K40" s="135" t="s">
        <v>821</v>
      </c>
      <c r="L40" s="168">
        <v>16940</v>
      </c>
      <c r="M40" s="125"/>
      <c r="N40" s="123"/>
    </row>
    <row r="41" spans="1:19" ht="33" x14ac:dyDescent="0.3">
      <c r="A41" s="133">
        <v>39</v>
      </c>
      <c r="B41" s="298" t="s">
        <v>717</v>
      </c>
      <c r="C41" s="139" t="s">
        <v>716</v>
      </c>
      <c r="D41" s="144">
        <v>250000</v>
      </c>
      <c r="E41" s="145">
        <f t="shared" si="0"/>
        <v>250000</v>
      </c>
      <c r="F41" s="143"/>
      <c r="G41" s="296"/>
      <c r="H41" s="123"/>
      <c r="I41" s="307"/>
      <c r="J41" s="308"/>
      <c r="K41" s="135" t="s">
        <v>810</v>
      </c>
      <c r="L41" s="168">
        <v>18634</v>
      </c>
      <c r="M41" s="125"/>
      <c r="N41" s="123"/>
    </row>
    <row r="42" spans="1:19" ht="16.5" x14ac:dyDescent="0.3">
      <c r="A42" s="133">
        <v>40</v>
      </c>
      <c r="B42" s="299"/>
      <c r="C42" s="139" t="s">
        <v>696</v>
      </c>
      <c r="D42" s="144">
        <v>51300</v>
      </c>
      <c r="E42" s="142">
        <f t="shared" si="0"/>
        <v>51300</v>
      </c>
      <c r="F42" s="143"/>
      <c r="G42" s="296"/>
      <c r="H42" s="123"/>
      <c r="I42" s="307">
        <v>4</v>
      </c>
      <c r="J42" s="308" t="s">
        <v>823</v>
      </c>
      <c r="K42" s="135" t="s">
        <v>810</v>
      </c>
      <c r="L42" s="168">
        <v>16940</v>
      </c>
      <c r="M42" s="125"/>
      <c r="N42" s="123"/>
    </row>
    <row r="43" spans="1:19" ht="16.5" x14ac:dyDescent="0.3">
      <c r="A43" s="133">
        <v>41</v>
      </c>
      <c r="B43" s="300"/>
      <c r="C43" s="139" t="s">
        <v>698</v>
      </c>
      <c r="D43" s="144">
        <v>10300</v>
      </c>
      <c r="E43" s="145">
        <f t="shared" si="0"/>
        <v>10300</v>
      </c>
      <c r="F43" s="143"/>
      <c r="G43" s="296"/>
      <c r="H43" s="123"/>
      <c r="I43" s="307"/>
      <c r="J43" s="308"/>
      <c r="K43" s="135" t="s">
        <v>811</v>
      </c>
      <c r="L43" s="168">
        <v>16940</v>
      </c>
      <c r="M43" s="125"/>
      <c r="N43" s="123"/>
    </row>
    <row r="44" spans="1:19" ht="16.5" x14ac:dyDescent="0.3">
      <c r="A44" s="133">
        <v>42</v>
      </c>
      <c r="B44" s="146"/>
      <c r="C44" s="139"/>
      <c r="D44" s="144">
        <v>1300</v>
      </c>
      <c r="E44" s="145">
        <f t="shared" si="0"/>
        <v>1300</v>
      </c>
      <c r="F44" s="143"/>
      <c r="G44" s="297"/>
      <c r="H44" s="123"/>
      <c r="I44" s="307"/>
      <c r="J44" s="308"/>
      <c r="K44" s="135" t="s">
        <v>812</v>
      </c>
      <c r="L44" s="168">
        <v>16940</v>
      </c>
      <c r="M44" s="125"/>
      <c r="N44" s="123"/>
    </row>
    <row r="45" spans="1:19" ht="15.75" customHeight="1" x14ac:dyDescent="0.3">
      <c r="A45" s="309" t="s">
        <v>718</v>
      </c>
      <c r="B45" s="309"/>
      <c r="C45" s="309"/>
      <c r="D45" s="147">
        <f>SUM(D3:D44)</f>
        <v>30808980</v>
      </c>
      <c r="E45" s="148">
        <f>SUM(E3:E44)</f>
        <v>30808980</v>
      </c>
      <c r="F45" s="137"/>
      <c r="G45" s="135"/>
      <c r="H45" s="149"/>
      <c r="I45" s="307"/>
      <c r="J45" s="308"/>
      <c r="K45" s="135" t="s">
        <v>813</v>
      </c>
      <c r="L45" s="168">
        <v>16940</v>
      </c>
      <c r="M45" s="123"/>
      <c r="N45" s="123"/>
      <c r="O45" s="123"/>
      <c r="P45" s="123"/>
      <c r="Q45" s="124"/>
      <c r="R45" s="125"/>
      <c r="S45" s="123"/>
    </row>
    <row r="46" spans="1:19" ht="15.75" customHeight="1" x14ac:dyDescent="0.3">
      <c r="D46" s="123"/>
      <c r="E46" s="152"/>
      <c r="F46" s="153"/>
      <c r="G46" s="123"/>
      <c r="H46" s="149"/>
      <c r="I46" s="307"/>
      <c r="J46" s="308"/>
      <c r="K46" s="135" t="s">
        <v>814</v>
      </c>
      <c r="L46" s="168">
        <v>16940</v>
      </c>
      <c r="M46" s="123"/>
      <c r="N46" s="123"/>
      <c r="O46" s="123"/>
      <c r="P46" s="123"/>
      <c r="Q46" s="124"/>
      <c r="R46" s="125"/>
      <c r="S46" s="123"/>
    </row>
    <row r="47" spans="1:19" ht="15.75" customHeight="1" x14ac:dyDescent="0.3">
      <c r="D47" s="123"/>
      <c r="E47" s="152"/>
      <c r="F47" s="153"/>
      <c r="G47" s="123"/>
      <c r="H47" s="149"/>
      <c r="I47" s="307"/>
      <c r="J47" s="308"/>
      <c r="K47" s="135" t="s">
        <v>815</v>
      </c>
      <c r="L47" s="168">
        <v>16940</v>
      </c>
      <c r="M47" s="123"/>
      <c r="N47" s="123"/>
      <c r="O47" s="123"/>
      <c r="P47" s="123"/>
      <c r="Q47" s="124"/>
      <c r="R47" s="125"/>
      <c r="S47" s="123"/>
    </row>
    <row r="48" spans="1:19" ht="15.75" customHeight="1" x14ac:dyDescent="0.3">
      <c r="D48" s="123"/>
      <c r="E48" s="152"/>
      <c r="F48" s="153"/>
      <c r="G48" s="123"/>
      <c r="H48" s="149"/>
      <c r="I48" s="307"/>
      <c r="J48" s="308"/>
      <c r="K48" s="135" t="s">
        <v>816</v>
      </c>
      <c r="L48" s="168">
        <v>16940</v>
      </c>
      <c r="M48" s="123"/>
      <c r="N48" s="123"/>
      <c r="O48" s="123"/>
      <c r="P48" s="123"/>
      <c r="Q48" s="124"/>
      <c r="R48" s="125"/>
      <c r="S48" s="123"/>
    </row>
    <row r="49" spans="1:19" ht="15.75" customHeight="1" x14ac:dyDescent="0.3">
      <c r="A49" s="154"/>
      <c r="B49" s="155"/>
      <c r="C49" s="156"/>
      <c r="D49" s="123"/>
      <c r="E49" s="152"/>
      <c r="F49" s="153"/>
      <c r="G49" s="123"/>
      <c r="H49" s="149"/>
      <c r="I49" s="307"/>
      <c r="J49" s="308"/>
      <c r="K49" s="135" t="s">
        <v>817</v>
      </c>
      <c r="L49" s="168">
        <v>16940</v>
      </c>
      <c r="M49" s="123"/>
      <c r="N49" s="123"/>
      <c r="O49" s="123"/>
      <c r="P49" s="123"/>
      <c r="Q49" s="124"/>
      <c r="R49" s="125"/>
      <c r="S49" s="123"/>
    </row>
    <row r="50" spans="1:19" ht="15.75" customHeight="1" x14ac:dyDescent="0.3">
      <c r="B50" s="155"/>
      <c r="C50" s="157"/>
      <c r="D50" s="150"/>
      <c r="E50" s="152"/>
      <c r="F50" s="153"/>
      <c r="G50" s="123"/>
      <c r="H50" s="149"/>
      <c r="I50" s="307"/>
      <c r="J50" s="308"/>
      <c r="K50" s="135" t="s">
        <v>818</v>
      </c>
      <c r="L50" s="168">
        <v>16940</v>
      </c>
      <c r="M50" s="123"/>
      <c r="N50" s="123"/>
      <c r="O50" s="123"/>
      <c r="P50" s="123"/>
      <c r="Q50" s="124"/>
      <c r="R50" s="125"/>
      <c r="S50" s="123"/>
    </row>
    <row r="51" spans="1:19" ht="15.75" customHeight="1" x14ac:dyDescent="0.3">
      <c r="B51" s="155"/>
      <c r="C51" s="157"/>
      <c r="D51" s="150"/>
      <c r="E51" s="152"/>
      <c r="F51" s="153"/>
      <c r="G51" s="123"/>
      <c r="H51" s="149"/>
      <c r="I51" s="307"/>
      <c r="J51" s="308"/>
      <c r="K51" s="135" t="s">
        <v>819</v>
      </c>
      <c r="L51" s="168">
        <v>16940</v>
      </c>
      <c r="M51" s="123"/>
      <c r="N51" s="123"/>
      <c r="O51" s="123"/>
      <c r="P51" s="123"/>
      <c r="Q51" s="124"/>
      <c r="R51" s="125"/>
      <c r="S51" s="123"/>
    </row>
    <row r="52" spans="1:19" ht="15.75" customHeight="1" x14ac:dyDescent="0.3">
      <c r="B52" s="155"/>
      <c r="C52" s="158"/>
      <c r="D52" s="159"/>
      <c r="F52" s="153"/>
      <c r="G52" s="123"/>
      <c r="H52" s="149"/>
      <c r="I52" s="307"/>
      <c r="J52" s="308"/>
      <c r="K52" s="135" t="s">
        <v>820</v>
      </c>
      <c r="L52" s="168">
        <v>16940</v>
      </c>
      <c r="M52" s="123"/>
      <c r="N52" s="123"/>
      <c r="O52" s="123"/>
      <c r="P52" s="123"/>
      <c r="Q52" s="124"/>
      <c r="R52" s="125"/>
      <c r="S52" s="123"/>
    </row>
    <row r="53" spans="1:19" ht="15.75" customHeight="1" x14ac:dyDescent="0.3">
      <c r="D53" s="123"/>
      <c r="E53" s="152"/>
      <c r="F53" s="153"/>
      <c r="G53" s="123"/>
      <c r="H53" s="149"/>
      <c r="I53" s="307"/>
      <c r="J53" s="308"/>
      <c r="K53" s="135" t="s">
        <v>821</v>
      </c>
      <c r="L53" s="168">
        <v>16940</v>
      </c>
      <c r="M53" s="123"/>
      <c r="N53" s="123"/>
      <c r="O53" s="123"/>
      <c r="P53" s="123"/>
      <c r="Q53" s="124"/>
      <c r="R53" s="125"/>
      <c r="S53" s="123"/>
    </row>
    <row r="54" spans="1:19" ht="15.75" customHeight="1" x14ac:dyDescent="0.3">
      <c r="B54" s="155"/>
      <c r="C54" s="157"/>
      <c r="D54" s="150"/>
      <c r="E54" s="152"/>
      <c r="F54" s="153"/>
      <c r="G54" s="123"/>
      <c r="H54" s="149"/>
      <c r="I54" s="307"/>
      <c r="J54" s="308"/>
      <c r="K54" s="135" t="s">
        <v>810</v>
      </c>
      <c r="L54" s="168">
        <v>18634</v>
      </c>
      <c r="M54" s="123"/>
      <c r="N54" s="123"/>
      <c r="O54" s="123"/>
      <c r="P54" s="123"/>
      <c r="Q54" s="124"/>
      <c r="R54" s="125"/>
      <c r="S54" s="123"/>
    </row>
    <row r="55" spans="1:19" ht="15.75" customHeight="1" x14ac:dyDescent="0.3">
      <c r="B55" s="155"/>
      <c r="C55" s="157"/>
      <c r="D55" s="150"/>
      <c r="E55" s="152"/>
      <c r="F55" s="153"/>
      <c r="G55" s="123"/>
      <c r="H55" s="149"/>
      <c r="I55" s="170"/>
      <c r="J55" s="169" t="s">
        <v>855</v>
      </c>
      <c r="K55" s="135"/>
      <c r="L55" s="168">
        <v>1521200</v>
      </c>
      <c r="M55" s="123"/>
      <c r="N55" s="123"/>
      <c r="O55" s="123"/>
      <c r="P55" s="123"/>
      <c r="Q55" s="124"/>
      <c r="R55" s="125"/>
      <c r="S55" s="123"/>
    </row>
    <row r="56" spans="1:19" ht="15.75" customHeight="1" x14ac:dyDescent="0.3">
      <c r="B56" s="155"/>
      <c r="C56" s="157"/>
      <c r="D56" s="150"/>
      <c r="E56" s="152"/>
      <c r="F56" s="153"/>
      <c r="G56" s="123"/>
      <c r="H56" s="149"/>
      <c r="I56" s="170"/>
      <c r="J56" s="214" t="s">
        <v>967</v>
      </c>
      <c r="K56" s="135"/>
      <c r="L56" s="215">
        <v>88000</v>
      </c>
      <c r="M56" s="123"/>
      <c r="N56" s="123"/>
      <c r="O56" s="123"/>
      <c r="P56" s="123"/>
      <c r="Q56" s="124"/>
      <c r="R56" s="125"/>
      <c r="S56" s="123"/>
    </row>
    <row r="57" spans="1:19" ht="15.75" customHeight="1" x14ac:dyDescent="0.3">
      <c r="B57" s="155"/>
      <c r="C57" s="157"/>
      <c r="D57" s="150"/>
      <c r="E57" s="152"/>
      <c r="F57" s="153"/>
      <c r="G57" s="123"/>
      <c r="H57" s="149"/>
      <c r="I57" s="170"/>
      <c r="J57" s="214" t="s">
        <v>968</v>
      </c>
      <c r="K57" s="135"/>
      <c r="L57" s="215">
        <v>37268</v>
      </c>
      <c r="M57" s="123"/>
      <c r="N57" s="123"/>
      <c r="O57" s="123"/>
      <c r="P57" s="123"/>
      <c r="Q57" s="124"/>
      <c r="R57" s="125"/>
      <c r="S57" s="123"/>
    </row>
    <row r="58" spans="1:19" ht="15.75" customHeight="1" x14ac:dyDescent="0.3">
      <c r="B58" s="155"/>
      <c r="C58" s="157"/>
      <c r="D58" s="150"/>
      <c r="E58" s="152"/>
      <c r="F58" s="153"/>
      <c r="G58" s="123"/>
      <c r="H58" s="149"/>
      <c r="I58" s="170"/>
      <c r="J58" s="214" t="s">
        <v>969</v>
      </c>
      <c r="K58" s="135"/>
      <c r="L58" s="215">
        <v>37268</v>
      </c>
      <c r="M58" s="123"/>
      <c r="N58" s="123"/>
      <c r="O58" s="123"/>
      <c r="P58" s="123"/>
      <c r="Q58" s="124"/>
      <c r="R58" s="125"/>
      <c r="S58" s="123"/>
    </row>
    <row r="59" spans="1:19" ht="15.75" customHeight="1" x14ac:dyDescent="0.3">
      <c r="B59" s="155"/>
      <c r="C59" s="157"/>
      <c r="D59" s="150"/>
      <c r="E59" s="152"/>
      <c r="F59" s="153"/>
      <c r="G59" s="123"/>
      <c r="H59" s="149"/>
      <c r="I59" s="170"/>
      <c r="J59" s="214" t="s">
        <v>970</v>
      </c>
      <c r="K59" s="135"/>
      <c r="L59" s="215">
        <v>55000</v>
      </c>
      <c r="M59" s="123"/>
      <c r="N59" s="123"/>
      <c r="O59" s="123"/>
      <c r="P59" s="123"/>
      <c r="Q59" s="124"/>
      <c r="R59" s="125"/>
      <c r="S59" s="123"/>
    </row>
    <row r="60" spans="1:19" ht="15.75" customHeight="1" x14ac:dyDescent="0.3">
      <c r="B60" s="155"/>
      <c r="C60" s="157"/>
      <c r="D60" s="150"/>
      <c r="E60" s="152"/>
      <c r="F60" s="153"/>
      <c r="G60" s="123"/>
      <c r="H60" s="149"/>
      <c r="I60" s="170"/>
      <c r="J60" s="214" t="s">
        <v>967</v>
      </c>
      <c r="K60" s="135"/>
      <c r="L60" s="216">
        <v>132000</v>
      </c>
      <c r="M60" s="123"/>
      <c r="N60" s="123"/>
      <c r="O60" s="123"/>
      <c r="P60" s="123"/>
      <c r="Q60" s="124"/>
      <c r="R60" s="125"/>
      <c r="S60" s="123"/>
    </row>
    <row r="61" spans="1:19" ht="15.75" customHeight="1" x14ac:dyDescent="0.3">
      <c r="B61" s="155"/>
      <c r="C61" s="157"/>
      <c r="D61" s="150"/>
      <c r="E61" s="152"/>
      <c r="F61" s="153"/>
      <c r="G61" s="123"/>
      <c r="H61" s="149"/>
      <c r="I61" s="170"/>
      <c r="J61" s="214" t="s">
        <v>968</v>
      </c>
      <c r="K61" s="135"/>
      <c r="L61" s="216">
        <v>55902</v>
      </c>
      <c r="M61" s="123"/>
      <c r="N61" s="123"/>
      <c r="O61" s="123"/>
      <c r="P61" s="123"/>
      <c r="Q61" s="124"/>
      <c r="R61" s="125"/>
      <c r="S61" s="123"/>
    </row>
    <row r="62" spans="1:19" ht="15.75" customHeight="1" x14ac:dyDescent="0.3">
      <c r="B62" s="155"/>
      <c r="C62" s="157"/>
      <c r="D62" s="150"/>
      <c r="E62" s="152"/>
      <c r="F62" s="153"/>
      <c r="G62" s="123"/>
      <c r="H62" s="149"/>
      <c r="I62" s="170"/>
      <c r="J62" s="214" t="s">
        <v>969</v>
      </c>
      <c r="K62" s="135"/>
      <c r="L62" s="216">
        <v>55902</v>
      </c>
      <c r="M62" s="123"/>
      <c r="N62" s="123"/>
      <c r="O62" s="123"/>
      <c r="P62" s="123"/>
      <c r="Q62" s="124"/>
      <c r="R62" s="125"/>
      <c r="S62" s="123"/>
    </row>
    <row r="63" spans="1:19" ht="15.75" customHeight="1" x14ac:dyDescent="0.3">
      <c r="B63" s="155"/>
      <c r="C63" s="157"/>
      <c r="D63" s="150"/>
      <c r="E63" s="152"/>
      <c r="F63" s="153"/>
      <c r="G63" s="123"/>
      <c r="H63" s="149"/>
      <c r="I63" s="170"/>
      <c r="J63" s="214" t="s">
        <v>970</v>
      </c>
      <c r="K63" s="135"/>
      <c r="L63" s="216">
        <v>82500</v>
      </c>
      <c r="M63" s="123"/>
      <c r="N63" s="123"/>
      <c r="O63" s="123"/>
      <c r="P63" s="123"/>
      <c r="Q63" s="124"/>
      <c r="R63" s="125"/>
      <c r="S63" s="123"/>
    </row>
    <row r="64" spans="1:19" ht="15.75" customHeight="1" x14ac:dyDescent="0.3">
      <c r="B64" s="155"/>
      <c r="C64" s="157"/>
      <c r="D64" s="150"/>
      <c r="E64" s="152"/>
      <c r="F64" s="153"/>
      <c r="G64" s="123"/>
      <c r="H64" s="149"/>
      <c r="I64" s="170"/>
      <c r="J64" t="s">
        <v>967</v>
      </c>
      <c r="K64" s="135"/>
      <c r="L64" s="245">
        <v>132000</v>
      </c>
      <c r="M64" s="123"/>
      <c r="N64" s="123"/>
      <c r="O64" s="123"/>
      <c r="P64" s="123"/>
      <c r="Q64" s="124"/>
      <c r="R64" s="125"/>
      <c r="S64" s="123"/>
    </row>
    <row r="65" spans="2:19" ht="15.75" customHeight="1" x14ac:dyDescent="0.3">
      <c r="B65" s="155"/>
      <c r="C65" s="157"/>
      <c r="D65" s="150"/>
      <c r="E65" s="152"/>
      <c r="F65" s="153"/>
      <c r="G65" s="123"/>
      <c r="H65" s="149"/>
      <c r="I65" s="170"/>
      <c r="J65" t="s">
        <v>968</v>
      </c>
      <c r="K65" s="135"/>
      <c r="L65" s="245">
        <v>55902</v>
      </c>
      <c r="M65" s="123"/>
      <c r="N65" s="123"/>
      <c r="O65" s="123"/>
      <c r="P65" s="123"/>
      <c r="Q65" s="124"/>
      <c r="R65" s="125"/>
      <c r="S65" s="123"/>
    </row>
    <row r="66" spans="2:19" ht="15.75" customHeight="1" x14ac:dyDescent="0.3">
      <c r="B66" s="155"/>
      <c r="C66" s="157"/>
      <c r="D66" s="150"/>
      <c r="E66" s="152"/>
      <c r="F66" s="153"/>
      <c r="G66" s="123"/>
      <c r="H66" s="149"/>
      <c r="I66" s="170"/>
      <c r="J66" t="s">
        <v>969</v>
      </c>
      <c r="K66" s="135"/>
      <c r="L66" s="245">
        <v>55902</v>
      </c>
      <c r="M66" s="123"/>
      <c r="N66" s="123"/>
      <c r="O66" s="123"/>
      <c r="P66" s="123"/>
      <c r="Q66" s="124"/>
      <c r="R66" s="125"/>
      <c r="S66" s="123"/>
    </row>
    <row r="67" spans="2:19" ht="15.75" customHeight="1" x14ac:dyDescent="0.3">
      <c r="B67" s="155"/>
      <c r="C67" s="157"/>
      <c r="D67" s="150"/>
      <c r="E67" s="152"/>
      <c r="F67" s="153"/>
      <c r="G67" s="123"/>
      <c r="H67" s="149"/>
      <c r="I67" s="170"/>
      <c r="J67" t="s">
        <v>970</v>
      </c>
      <c r="K67" s="135"/>
      <c r="L67" s="245">
        <v>82500</v>
      </c>
      <c r="M67" s="123"/>
      <c r="N67" s="123"/>
      <c r="O67" s="123"/>
      <c r="P67" s="123"/>
      <c r="Q67" s="124"/>
      <c r="R67" s="125"/>
      <c r="S67" s="123"/>
    </row>
    <row r="68" spans="2:19" ht="15.75" customHeight="1" x14ac:dyDescent="0.3">
      <c r="B68" s="155"/>
      <c r="C68" s="157"/>
      <c r="D68" s="150"/>
      <c r="E68" s="152"/>
      <c r="F68" s="153"/>
      <c r="G68" s="123"/>
      <c r="H68" s="149"/>
      <c r="I68" s="170"/>
      <c r="J68" t="s">
        <v>1305</v>
      </c>
      <c r="K68" s="135"/>
      <c r="L68" s="273">
        <v>101200</v>
      </c>
      <c r="M68" s="123"/>
      <c r="N68" s="123"/>
      <c r="O68" s="123"/>
      <c r="P68" s="123"/>
      <c r="Q68" s="124"/>
      <c r="R68" s="125"/>
      <c r="S68" s="123"/>
    </row>
    <row r="69" spans="2:19" ht="15.75" customHeight="1" x14ac:dyDescent="0.3">
      <c r="B69" s="155"/>
      <c r="C69" s="157"/>
      <c r="D69" s="150"/>
      <c r="E69" s="152"/>
      <c r="F69" s="153"/>
      <c r="G69" s="123"/>
      <c r="H69" s="149"/>
      <c r="I69" s="170"/>
      <c r="J69" t="s">
        <v>968</v>
      </c>
      <c r="K69" s="135"/>
      <c r="L69" s="273">
        <v>55902</v>
      </c>
      <c r="M69" s="123"/>
      <c r="N69" s="123"/>
      <c r="O69" s="123"/>
      <c r="P69" s="123"/>
      <c r="Q69" s="124"/>
      <c r="R69" s="125"/>
      <c r="S69" s="123"/>
    </row>
    <row r="70" spans="2:19" ht="15.75" customHeight="1" x14ac:dyDescent="0.3">
      <c r="B70" s="155"/>
      <c r="C70" s="157"/>
      <c r="D70" s="150"/>
      <c r="E70" s="152"/>
      <c r="F70" s="153"/>
      <c r="G70" s="123"/>
      <c r="H70" s="149"/>
      <c r="I70" s="170"/>
      <c r="J70" t="s">
        <v>969</v>
      </c>
      <c r="K70" s="135"/>
      <c r="L70" s="273">
        <v>55902</v>
      </c>
      <c r="M70" s="123"/>
      <c r="N70" s="123"/>
      <c r="O70" s="123"/>
      <c r="P70" s="123"/>
      <c r="Q70" s="124"/>
      <c r="R70" s="125"/>
      <c r="S70" s="123"/>
    </row>
    <row r="71" spans="2:19" ht="15.75" customHeight="1" x14ac:dyDescent="0.3">
      <c r="B71" s="155"/>
      <c r="C71" s="157"/>
      <c r="D71" s="150"/>
      <c r="E71" s="152"/>
      <c r="F71" s="153"/>
      <c r="G71" s="123"/>
      <c r="H71" s="149"/>
      <c r="I71" s="170"/>
      <c r="J71" t="s">
        <v>970</v>
      </c>
      <c r="K71" s="135"/>
      <c r="L71" s="273">
        <v>63100</v>
      </c>
      <c r="M71" s="123"/>
      <c r="N71" s="123"/>
      <c r="O71" s="123"/>
      <c r="P71" s="123"/>
      <c r="Q71" s="124"/>
      <c r="R71" s="125"/>
      <c r="S71" s="123"/>
    </row>
    <row r="72" spans="2:19" ht="15.75" customHeight="1" x14ac:dyDescent="0.3">
      <c r="B72" s="155"/>
      <c r="C72" s="157"/>
      <c r="D72" s="150"/>
      <c r="E72" s="152"/>
      <c r="F72" s="153"/>
      <c r="G72" s="123"/>
      <c r="H72" s="149"/>
      <c r="I72" s="170"/>
      <c r="J72" s="169"/>
      <c r="K72" s="135"/>
      <c r="L72" s="168"/>
      <c r="M72" s="123"/>
      <c r="N72" s="123"/>
      <c r="O72" s="123"/>
      <c r="P72" s="123"/>
      <c r="Q72" s="124"/>
      <c r="R72" s="125"/>
      <c r="S72" s="123"/>
    </row>
    <row r="73" spans="2:19" ht="15.75" customHeight="1" x14ac:dyDescent="0.3">
      <c r="B73" s="155"/>
      <c r="C73" s="157"/>
      <c r="D73" s="150"/>
      <c r="E73" s="152"/>
      <c r="F73" s="153"/>
      <c r="G73" s="123"/>
      <c r="H73" s="149"/>
      <c r="I73" s="170"/>
      <c r="J73" s="169"/>
      <c r="K73" s="135"/>
      <c r="L73" s="168"/>
      <c r="M73" s="123"/>
      <c r="N73" s="123"/>
      <c r="O73" s="123"/>
      <c r="P73" s="123"/>
      <c r="Q73" s="124"/>
      <c r="R73" s="125"/>
      <c r="S73" s="123"/>
    </row>
    <row r="74" spans="2:19" ht="15.75" customHeight="1" x14ac:dyDescent="0.3">
      <c r="B74" s="155"/>
      <c r="C74" s="157"/>
      <c r="D74" s="150"/>
      <c r="E74" s="152"/>
      <c r="F74" s="153"/>
      <c r="G74" s="123"/>
      <c r="H74" s="149"/>
      <c r="I74" s="170"/>
      <c r="J74" s="169"/>
      <c r="K74" s="135"/>
      <c r="L74" s="168"/>
      <c r="M74" s="123"/>
      <c r="N74" s="123"/>
      <c r="O74" s="123"/>
      <c r="P74" s="123"/>
      <c r="Q74" s="124"/>
      <c r="R74" s="125"/>
      <c r="S74" s="123"/>
    </row>
    <row r="75" spans="2:19" ht="15.75" customHeight="1" x14ac:dyDescent="0.3">
      <c r="B75" s="155"/>
      <c r="C75" s="157"/>
      <c r="D75" s="150"/>
      <c r="E75" s="152"/>
      <c r="F75" s="153"/>
      <c r="G75" s="123"/>
      <c r="H75" s="149"/>
      <c r="I75" s="170"/>
      <c r="J75" s="169"/>
      <c r="K75" s="135"/>
      <c r="L75" s="168"/>
      <c r="M75" s="123"/>
      <c r="N75" s="123"/>
      <c r="O75" s="123"/>
      <c r="P75" s="123"/>
      <c r="Q75" s="124"/>
      <c r="R75" s="125"/>
      <c r="S75" s="123"/>
    </row>
    <row r="76" spans="2:19" ht="15.75" customHeight="1" x14ac:dyDescent="0.3">
      <c r="D76" s="123"/>
      <c r="E76" s="152"/>
      <c r="F76" s="153"/>
      <c r="G76" s="123"/>
      <c r="H76" s="149"/>
      <c r="I76" s="310" t="s">
        <v>824</v>
      </c>
      <c r="J76" s="310"/>
      <c r="K76" s="310"/>
      <c r="L76" s="173">
        <f>SUM(L3:L75)</f>
        <v>3982276</v>
      </c>
      <c r="M76" s="123"/>
      <c r="N76" s="123"/>
      <c r="O76" s="123"/>
      <c r="P76" s="123"/>
      <c r="Q76" s="124"/>
      <c r="R76" s="125"/>
      <c r="S76" s="123"/>
    </row>
    <row r="77" spans="2:19" ht="15.75" customHeight="1" x14ac:dyDescent="0.25">
      <c r="D77" s="123"/>
      <c r="E77" s="152"/>
      <c r="F77" s="153"/>
      <c r="G77" s="123"/>
      <c r="H77" s="149"/>
      <c r="I77" s="171"/>
      <c r="J77" s="150"/>
      <c r="K77" s="123"/>
      <c r="L77" s="165"/>
      <c r="M77" s="123"/>
      <c r="N77" s="123"/>
      <c r="O77" s="123"/>
      <c r="P77" s="123"/>
      <c r="Q77" s="124"/>
      <c r="R77" s="125"/>
      <c r="S77" s="123"/>
    </row>
    <row r="78" spans="2:19" ht="15.75" customHeight="1" x14ac:dyDescent="0.25">
      <c r="D78" s="123"/>
      <c r="E78" s="152"/>
      <c r="F78" s="153"/>
      <c r="G78" s="123"/>
      <c r="H78" s="149"/>
      <c r="I78" s="171"/>
      <c r="J78" s="150"/>
      <c r="K78" s="123"/>
      <c r="L78" s="165"/>
      <c r="M78" s="123"/>
      <c r="N78" s="123"/>
      <c r="O78" s="123"/>
      <c r="P78" s="123"/>
      <c r="Q78" s="124"/>
      <c r="R78" s="125"/>
      <c r="S78" s="123"/>
    </row>
    <row r="79" spans="2:19" ht="15.75" customHeight="1" x14ac:dyDescent="0.25">
      <c r="D79" s="123"/>
      <c r="E79" s="152"/>
      <c r="F79" s="153"/>
      <c r="G79" s="123"/>
      <c r="H79" s="149"/>
      <c r="I79" s="171"/>
      <c r="J79" s="150"/>
      <c r="K79" s="123"/>
      <c r="L79" s="165"/>
      <c r="M79" s="123"/>
      <c r="N79" s="123"/>
      <c r="O79" s="123"/>
      <c r="P79" s="123"/>
      <c r="Q79" s="124"/>
      <c r="R79" s="125"/>
      <c r="S79" s="123"/>
    </row>
    <row r="80" spans="2:19" ht="15.75" customHeight="1" x14ac:dyDescent="0.25">
      <c r="D80" s="123"/>
      <c r="E80" s="152"/>
      <c r="F80" s="153"/>
      <c r="G80" s="123"/>
      <c r="H80" s="149"/>
      <c r="I80" s="171"/>
      <c r="J80" s="150"/>
      <c r="K80" s="123"/>
      <c r="L80" s="165"/>
      <c r="M80" s="123"/>
      <c r="N80" s="123"/>
      <c r="O80" s="123"/>
      <c r="P80" s="123"/>
      <c r="Q80" s="124"/>
      <c r="R80" s="125"/>
      <c r="S80" s="123"/>
    </row>
    <row r="81" spans="4:19" ht="15.75" customHeight="1" x14ac:dyDescent="0.25">
      <c r="D81" s="123"/>
      <c r="E81" s="152"/>
      <c r="F81" s="153"/>
      <c r="G81" s="123"/>
      <c r="H81" s="149"/>
      <c r="I81" s="171"/>
      <c r="J81" s="150"/>
      <c r="K81" s="123"/>
      <c r="L81" s="165"/>
      <c r="M81" s="123"/>
      <c r="N81" s="123"/>
      <c r="O81" s="123"/>
      <c r="P81" s="123"/>
      <c r="Q81" s="124"/>
      <c r="R81" s="125"/>
      <c r="S81" s="123"/>
    </row>
    <row r="82" spans="4:19" ht="15.75" customHeight="1" x14ac:dyDescent="0.25">
      <c r="D82" s="123"/>
      <c r="E82" s="152"/>
      <c r="F82" s="153"/>
      <c r="G82" s="123"/>
      <c r="H82" s="149"/>
      <c r="I82" s="171"/>
      <c r="J82" s="150"/>
      <c r="K82" s="123"/>
      <c r="L82" s="165"/>
      <c r="M82" s="123"/>
      <c r="N82" s="123"/>
      <c r="O82" s="123"/>
      <c r="P82" s="123"/>
      <c r="Q82" s="124"/>
      <c r="R82" s="125"/>
      <c r="S82" s="123"/>
    </row>
    <row r="83" spans="4:19" ht="15.75" customHeight="1" x14ac:dyDescent="0.25">
      <c r="D83" s="123"/>
      <c r="E83" s="152"/>
      <c r="F83" s="153"/>
      <c r="G83" s="123"/>
      <c r="H83" s="149"/>
      <c r="I83" s="171"/>
      <c r="J83" s="150"/>
      <c r="K83" s="123"/>
      <c r="L83" s="165"/>
      <c r="M83" s="123"/>
      <c r="N83" s="123"/>
      <c r="O83" s="123"/>
      <c r="P83" s="123"/>
      <c r="Q83" s="124"/>
      <c r="R83" s="125"/>
      <c r="S83" s="123"/>
    </row>
    <row r="84" spans="4:19" ht="15.75" customHeight="1" x14ac:dyDescent="0.25">
      <c r="D84" s="123"/>
      <c r="E84" s="152"/>
      <c r="F84" s="153"/>
      <c r="G84" s="123"/>
      <c r="H84" s="149"/>
      <c r="I84" s="171"/>
      <c r="J84" s="150"/>
      <c r="K84" s="123"/>
      <c r="L84" s="165"/>
      <c r="M84" s="123"/>
      <c r="N84" s="123"/>
      <c r="O84" s="123"/>
      <c r="P84" s="123"/>
      <c r="Q84" s="124"/>
      <c r="R84" s="125"/>
      <c r="S84" s="123"/>
    </row>
    <row r="85" spans="4:19" ht="15.75" customHeight="1" x14ac:dyDescent="0.25">
      <c r="D85" s="123"/>
      <c r="E85" s="152"/>
      <c r="F85" s="153"/>
      <c r="G85" s="123"/>
      <c r="H85" s="149"/>
      <c r="I85" s="171"/>
      <c r="J85" s="150"/>
      <c r="K85" s="123"/>
      <c r="L85" s="165"/>
      <c r="M85" s="123"/>
      <c r="N85" s="123"/>
      <c r="O85" s="123"/>
      <c r="P85" s="123"/>
      <c r="Q85" s="124"/>
      <c r="R85" s="125"/>
      <c r="S85" s="123"/>
    </row>
    <row r="86" spans="4:19" ht="15.75" customHeight="1" x14ac:dyDescent="0.25">
      <c r="D86" s="123"/>
      <c r="E86" s="152"/>
      <c r="F86" s="153"/>
      <c r="G86" s="123"/>
      <c r="H86" s="149"/>
      <c r="I86" s="171"/>
      <c r="J86" s="150"/>
      <c r="K86" s="123"/>
      <c r="L86" s="165"/>
      <c r="M86" s="123"/>
      <c r="N86" s="123"/>
      <c r="O86" s="123"/>
      <c r="P86" s="123"/>
      <c r="Q86" s="124"/>
      <c r="R86" s="125"/>
      <c r="S86" s="123"/>
    </row>
    <row r="87" spans="4:19" ht="15.75" customHeight="1" x14ac:dyDescent="0.25">
      <c r="D87" s="123"/>
      <c r="E87" s="152"/>
      <c r="F87" s="153"/>
      <c r="G87" s="123"/>
      <c r="H87" s="149"/>
      <c r="I87" s="171"/>
      <c r="J87" s="150"/>
      <c r="K87" s="123"/>
      <c r="L87" s="165"/>
      <c r="M87" s="123"/>
      <c r="N87" s="123"/>
      <c r="O87" s="123"/>
      <c r="P87" s="123"/>
      <c r="Q87" s="124"/>
      <c r="R87" s="125"/>
      <c r="S87" s="123"/>
    </row>
    <row r="88" spans="4:19" ht="15.75" customHeight="1" x14ac:dyDescent="0.25">
      <c r="D88" s="123"/>
      <c r="E88" s="152"/>
      <c r="F88" s="153"/>
      <c r="G88" s="123"/>
      <c r="H88" s="149"/>
      <c r="I88" s="171"/>
      <c r="J88" s="150"/>
      <c r="K88" s="123"/>
      <c r="L88" s="165"/>
      <c r="M88" s="123"/>
      <c r="N88" s="123"/>
      <c r="O88" s="123"/>
      <c r="P88" s="123"/>
      <c r="Q88" s="124"/>
      <c r="R88" s="125"/>
      <c r="S88" s="123"/>
    </row>
    <row r="89" spans="4:19" ht="15.75" customHeight="1" x14ac:dyDescent="0.25">
      <c r="D89" s="123"/>
      <c r="E89" s="152"/>
      <c r="F89" s="153"/>
      <c r="G89" s="123"/>
      <c r="H89" s="149"/>
      <c r="I89" s="171"/>
      <c r="J89" s="150"/>
      <c r="K89" s="123"/>
      <c r="L89" s="165"/>
      <c r="M89" s="123"/>
      <c r="N89" s="123"/>
      <c r="O89" s="123"/>
      <c r="P89" s="123"/>
      <c r="Q89" s="124"/>
      <c r="R89" s="125"/>
      <c r="S89" s="123"/>
    </row>
    <row r="90" spans="4:19" ht="15.75" customHeight="1" x14ac:dyDescent="0.25">
      <c r="D90" s="123"/>
      <c r="E90" s="152"/>
      <c r="F90" s="153"/>
      <c r="G90" s="123"/>
      <c r="H90" s="149"/>
      <c r="I90" s="171"/>
      <c r="J90" s="150"/>
      <c r="K90" s="123"/>
      <c r="L90" s="165"/>
      <c r="M90" s="123"/>
      <c r="N90" s="123"/>
      <c r="O90" s="123"/>
      <c r="P90" s="123"/>
      <c r="Q90" s="124"/>
      <c r="R90" s="125"/>
      <c r="S90" s="123"/>
    </row>
    <row r="91" spans="4:19" ht="15.75" customHeight="1" x14ac:dyDescent="0.25">
      <c r="D91" s="123"/>
      <c r="E91" s="152"/>
      <c r="F91" s="153"/>
      <c r="G91" s="123"/>
      <c r="H91" s="149"/>
      <c r="I91" s="171"/>
      <c r="J91" s="150"/>
      <c r="K91" s="123"/>
      <c r="L91" s="165"/>
      <c r="M91" s="123"/>
      <c r="N91" s="123"/>
      <c r="O91" s="123"/>
      <c r="P91" s="123"/>
      <c r="Q91" s="124"/>
      <c r="R91" s="125"/>
      <c r="S91" s="123"/>
    </row>
    <row r="92" spans="4:19" ht="15.75" customHeight="1" x14ac:dyDescent="0.25">
      <c r="D92" s="123"/>
      <c r="E92" s="152"/>
      <c r="F92" s="153"/>
      <c r="G92" s="123"/>
      <c r="H92" s="149"/>
      <c r="I92" s="171"/>
      <c r="J92" s="150"/>
      <c r="K92" s="123"/>
      <c r="L92" s="165"/>
      <c r="M92" s="123"/>
      <c r="N92" s="123"/>
      <c r="O92" s="123"/>
      <c r="P92" s="123"/>
      <c r="Q92" s="124"/>
      <c r="R92" s="125"/>
      <c r="S92" s="123"/>
    </row>
    <row r="93" spans="4:19" ht="15.75" customHeight="1" x14ac:dyDescent="0.25">
      <c r="D93" s="123"/>
      <c r="E93" s="152"/>
      <c r="F93" s="153"/>
      <c r="G93" s="123"/>
      <c r="H93" s="149"/>
      <c r="I93" s="171"/>
      <c r="J93" s="150"/>
      <c r="K93" s="123"/>
      <c r="L93" s="165"/>
      <c r="M93" s="123"/>
      <c r="N93" s="123"/>
      <c r="O93" s="123"/>
      <c r="P93" s="123"/>
      <c r="Q93" s="124"/>
      <c r="R93" s="125"/>
      <c r="S93" s="123"/>
    </row>
    <row r="94" spans="4:19" ht="15.75" customHeight="1" x14ac:dyDescent="0.25">
      <c r="D94" s="123"/>
      <c r="E94" s="152"/>
      <c r="F94" s="153"/>
      <c r="G94" s="123"/>
      <c r="H94" s="149"/>
      <c r="I94" s="171"/>
      <c r="J94" s="150"/>
      <c r="K94" s="123"/>
      <c r="L94" s="165"/>
      <c r="M94" s="123"/>
      <c r="N94" s="123"/>
      <c r="O94" s="123"/>
      <c r="P94" s="123"/>
      <c r="Q94" s="124"/>
      <c r="R94" s="125"/>
      <c r="S94" s="123"/>
    </row>
    <row r="95" spans="4:19" ht="15.75" customHeight="1" x14ac:dyDescent="0.25">
      <c r="D95" s="123"/>
      <c r="E95" s="152"/>
      <c r="F95" s="153"/>
      <c r="G95" s="123"/>
      <c r="H95" s="149"/>
      <c r="I95" s="171"/>
      <c r="J95" s="150"/>
      <c r="K95" s="123"/>
      <c r="L95" s="165"/>
      <c r="M95" s="123"/>
      <c r="N95" s="123"/>
      <c r="O95" s="123"/>
      <c r="P95" s="123"/>
      <c r="Q95" s="124"/>
      <c r="R95" s="125"/>
      <c r="S95" s="123"/>
    </row>
    <row r="96" spans="4:19" ht="15.75" customHeight="1" x14ac:dyDescent="0.25">
      <c r="D96" s="123"/>
      <c r="E96" s="152"/>
      <c r="F96" s="153"/>
      <c r="G96" s="123"/>
      <c r="H96" s="149"/>
      <c r="I96" s="171"/>
      <c r="J96" s="150"/>
      <c r="K96" s="123"/>
      <c r="L96" s="165"/>
      <c r="M96" s="123"/>
      <c r="N96" s="123"/>
      <c r="O96" s="123"/>
      <c r="P96" s="123"/>
      <c r="Q96" s="124"/>
      <c r="R96" s="125"/>
      <c r="S96" s="123"/>
    </row>
    <row r="97" spans="4:19" ht="15.75" customHeight="1" x14ac:dyDescent="0.25">
      <c r="D97" s="123"/>
      <c r="E97" s="152"/>
      <c r="F97" s="153"/>
      <c r="G97" s="123"/>
      <c r="H97" s="149"/>
      <c r="I97" s="171"/>
      <c r="J97" s="150"/>
      <c r="K97" s="123"/>
      <c r="L97" s="165"/>
      <c r="M97" s="123"/>
      <c r="N97" s="123"/>
      <c r="O97" s="123"/>
      <c r="P97" s="123"/>
      <c r="Q97" s="124"/>
      <c r="R97" s="125"/>
      <c r="S97" s="123"/>
    </row>
    <row r="98" spans="4:19" ht="15.75" customHeight="1" x14ac:dyDescent="0.25">
      <c r="D98" s="123"/>
      <c r="E98" s="152"/>
      <c r="F98" s="153"/>
      <c r="G98" s="123"/>
      <c r="H98" s="149"/>
      <c r="I98" s="171"/>
      <c r="J98" s="150"/>
      <c r="K98" s="123"/>
      <c r="L98" s="165"/>
      <c r="M98" s="123"/>
      <c r="N98" s="123"/>
      <c r="O98" s="123"/>
      <c r="P98" s="123"/>
      <c r="Q98" s="124"/>
      <c r="R98" s="125"/>
      <c r="S98" s="123"/>
    </row>
    <row r="99" spans="4:19" ht="15.75" customHeight="1" x14ac:dyDescent="0.25">
      <c r="D99" s="123"/>
      <c r="E99" s="152"/>
      <c r="F99" s="153"/>
      <c r="G99" s="123"/>
      <c r="H99" s="149"/>
      <c r="I99" s="171"/>
      <c r="J99" s="150"/>
      <c r="K99" s="123"/>
      <c r="L99" s="165"/>
      <c r="M99" s="123"/>
      <c r="N99" s="123"/>
      <c r="O99" s="123"/>
      <c r="P99" s="123"/>
      <c r="Q99" s="124"/>
      <c r="R99" s="125"/>
      <c r="S99" s="123"/>
    </row>
    <row r="100" spans="4:19" ht="15.75" customHeight="1" x14ac:dyDescent="0.25">
      <c r="D100" s="123"/>
      <c r="E100" s="152"/>
      <c r="F100" s="153"/>
      <c r="G100" s="123"/>
      <c r="H100" s="149"/>
      <c r="I100" s="171"/>
      <c r="J100" s="150"/>
      <c r="K100" s="123"/>
      <c r="L100" s="165"/>
      <c r="M100" s="123"/>
      <c r="N100" s="123"/>
      <c r="O100" s="123"/>
      <c r="P100" s="123"/>
      <c r="Q100" s="124"/>
      <c r="R100" s="125"/>
      <c r="S100" s="123"/>
    </row>
    <row r="101" spans="4:19" ht="15.75" customHeight="1" x14ac:dyDescent="0.25">
      <c r="D101" s="123"/>
      <c r="E101" s="152"/>
      <c r="F101" s="153"/>
      <c r="G101" s="123"/>
      <c r="H101" s="149"/>
      <c r="I101" s="171"/>
      <c r="J101" s="150"/>
      <c r="K101" s="123"/>
      <c r="L101" s="165"/>
      <c r="M101" s="123"/>
      <c r="N101" s="123"/>
      <c r="O101" s="123"/>
      <c r="P101" s="123"/>
      <c r="Q101" s="124"/>
      <c r="R101" s="125"/>
      <c r="S101" s="123"/>
    </row>
    <row r="102" spans="4:19" ht="15.75" customHeight="1" x14ac:dyDescent="0.25">
      <c r="D102" s="123"/>
      <c r="E102" s="152"/>
      <c r="F102" s="153"/>
      <c r="G102" s="123"/>
      <c r="H102" s="149"/>
      <c r="I102" s="171"/>
      <c r="J102" s="150"/>
      <c r="K102" s="123"/>
      <c r="L102" s="165"/>
      <c r="M102" s="123"/>
      <c r="N102" s="123"/>
      <c r="O102" s="123"/>
      <c r="P102" s="123"/>
      <c r="Q102" s="124"/>
      <c r="R102" s="125"/>
      <c r="S102" s="123"/>
    </row>
    <row r="103" spans="4:19" ht="15.75" customHeight="1" x14ac:dyDescent="0.25">
      <c r="D103" s="123"/>
      <c r="E103" s="152"/>
      <c r="F103" s="153"/>
      <c r="G103" s="123"/>
      <c r="H103" s="149"/>
      <c r="I103" s="171"/>
      <c r="J103" s="150"/>
      <c r="K103" s="123"/>
      <c r="L103" s="165"/>
      <c r="M103" s="123"/>
      <c r="N103" s="123"/>
      <c r="O103" s="123"/>
      <c r="P103" s="123"/>
      <c r="Q103" s="124"/>
      <c r="R103" s="125"/>
      <c r="S103" s="123"/>
    </row>
    <row r="104" spans="4:19" ht="15.75" customHeight="1" x14ac:dyDescent="0.25">
      <c r="D104" s="123"/>
      <c r="E104" s="152"/>
      <c r="F104" s="153"/>
      <c r="G104" s="123"/>
      <c r="H104" s="149"/>
      <c r="I104" s="171"/>
      <c r="J104" s="150"/>
      <c r="K104" s="123"/>
      <c r="L104" s="165"/>
      <c r="M104" s="123"/>
      <c r="N104" s="123"/>
      <c r="O104" s="123"/>
      <c r="P104" s="123"/>
      <c r="Q104" s="124"/>
      <c r="R104" s="125"/>
      <c r="S104" s="123"/>
    </row>
    <row r="105" spans="4:19" ht="15.75" customHeight="1" x14ac:dyDescent="0.25">
      <c r="D105" s="123"/>
      <c r="E105" s="152"/>
      <c r="F105" s="153"/>
      <c r="G105" s="123"/>
      <c r="H105" s="149"/>
      <c r="I105" s="171"/>
      <c r="J105" s="150"/>
      <c r="K105" s="123"/>
      <c r="L105" s="165"/>
      <c r="M105" s="123"/>
      <c r="N105" s="123"/>
      <c r="O105" s="123"/>
      <c r="P105" s="123"/>
      <c r="Q105" s="124"/>
      <c r="R105" s="125"/>
      <c r="S105" s="123"/>
    </row>
    <row r="106" spans="4:19" ht="15.75" customHeight="1" x14ac:dyDescent="0.25">
      <c r="D106" s="123"/>
      <c r="E106" s="152"/>
      <c r="F106" s="153"/>
      <c r="G106" s="123"/>
      <c r="H106" s="149"/>
      <c r="I106" s="171"/>
      <c r="J106" s="150"/>
      <c r="K106" s="123"/>
      <c r="L106" s="165"/>
      <c r="M106" s="123"/>
      <c r="N106" s="123"/>
      <c r="O106" s="123"/>
      <c r="P106" s="123"/>
      <c r="Q106" s="124"/>
      <c r="R106" s="125"/>
      <c r="S106" s="123"/>
    </row>
    <row r="107" spans="4:19" ht="15.75" customHeight="1" x14ac:dyDescent="0.25">
      <c r="D107" s="123"/>
      <c r="E107" s="152"/>
      <c r="F107" s="153"/>
      <c r="G107" s="123"/>
      <c r="H107" s="149"/>
      <c r="I107" s="171"/>
      <c r="J107" s="150"/>
      <c r="K107" s="123"/>
      <c r="L107" s="165"/>
      <c r="M107" s="123"/>
      <c r="N107" s="123"/>
      <c r="O107" s="123"/>
      <c r="P107" s="123"/>
      <c r="Q107" s="124"/>
      <c r="R107" s="125"/>
      <c r="S107" s="123"/>
    </row>
    <row r="108" spans="4:19" ht="15.75" customHeight="1" x14ac:dyDescent="0.25">
      <c r="D108" s="123"/>
      <c r="E108" s="152"/>
      <c r="F108" s="153"/>
      <c r="G108" s="123"/>
      <c r="H108" s="149"/>
      <c r="I108" s="171"/>
      <c r="J108" s="150"/>
      <c r="K108" s="123"/>
      <c r="L108" s="165"/>
      <c r="M108" s="123"/>
      <c r="N108" s="123"/>
      <c r="O108" s="123"/>
      <c r="P108" s="123"/>
      <c r="Q108" s="124"/>
      <c r="R108" s="125"/>
      <c r="S108" s="123"/>
    </row>
    <row r="109" spans="4:19" ht="15.75" customHeight="1" x14ac:dyDescent="0.25">
      <c r="D109" s="123"/>
      <c r="E109" s="152"/>
      <c r="F109" s="153"/>
      <c r="G109" s="123"/>
      <c r="H109" s="149"/>
      <c r="I109" s="171"/>
      <c r="J109" s="150"/>
      <c r="K109" s="123"/>
      <c r="L109" s="165"/>
      <c r="M109" s="123"/>
      <c r="N109" s="123"/>
      <c r="O109" s="123"/>
      <c r="P109" s="123"/>
      <c r="Q109" s="124"/>
      <c r="R109" s="125"/>
      <c r="S109" s="123"/>
    </row>
    <row r="110" spans="4:19" ht="15.75" customHeight="1" x14ac:dyDescent="0.25">
      <c r="D110" s="123"/>
      <c r="E110" s="152"/>
      <c r="F110" s="153"/>
      <c r="G110" s="123"/>
      <c r="H110" s="149"/>
      <c r="I110" s="171"/>
      <c r="J110" s="150"/>
      <c r="K110" s="123"/>
      <c r="L110" s="165"/>
      <c r="M110" s="123"/>
      <c r="N110" s="123"/>
      <c r="O110" s="123"/>
      <c r="P110" s="123"/>
      <c r="Q110" s="124"/>
      <c r="R110" s="125"/>
      <c r="S110" s="123"/>
    </row>
    <row r="111" spans="4:19" ht="15.75" customHeight="1" x14ac:dyDescent="0.25">
      <c r="D111" s="123"/>
      <c r="E111" s="152"/>
      <c r="F111" s="153"/>
      <c r="G111" s="123"/>
      <c r="H111" s="149"/>
      <c r="I111" s="171"/>
      <c r="J111" s="150"/>
      <c r="K111" s="123"/>
      <c r="L111" s="165"/>
      <c r="M111" s="123"/>
      <c r="N111" s="123"/>
      <c r="O111" s="123"/>
      <c r="P111" s="123"/>
      <c r="Q111" s="124"/>
      <c r="R111" s="125"/>
      <c r="S111" s="123"/>
    </row>
    <row r="112" spans="4:19" ht="15.75" customHeight="1" x14ac:dyDescent="0.25">
      <c r="D112" s="123"/>
      <c r="E112" s="152"/>
      <c r="F112" s="153"/>
      <c r="G112" s="123"/>
      <c r="H112" s="149"/>
      <c r="I112" s="171"/>
      <c r="J112" s="150"/>
      <c r="K112" s="123"/>
      <c r="L112" s="165"/>
      <c r="M112" s="123"/>
      <c r="N112" s="123"/>
      <c r="O112" s="123"/>
      <c r="P112" s="123"/>
      <c r="Q112" s="124"/>
      <c r="R112" s="125"/>
      <c r="S112" s="123"/>
    </row>
    <row r="113" spans="4:19" ht="15.75" customHeight="1" x14ac:dyDescent="0.25">
      <c r="D113" s="123"/>
      <c r="E113" s="152"/>
      <c r="F113" s="153"/>
      <c r="G113" s="123"/>
      <c r="H113" s="149"/>
      <c r="I113" s="171"/>
      <c r="J113" s="150"/>
      <c r="K113" s="123"/>
      <c r="L113" s="165"/>
      <c r="M113" s="123"/>
      <c r="N113" s="123"/>
      <c r="O113" s="123"/>
      <c r="P113" s="123"/>
      <c r="Q113" s="124"/>
      <c r="R113" s="125"/>
      <c r="S113" s="123"/>
    </row>
    <row r="114" spans="4:19" ht="15.75" customHeight="1" x14ac:dyDescent="0.25">
      <c r="D114" s="123"/>
      <c r="E114" s="152"/>
      <c r="F114" s="153"/>
      <c r="G114" s="123"/>
      <c r="H114" s="149"/>
      <c r="I114" s="171"/>
      <c r="J114" s="150"/>
      <c r="K114" s="123"/>
      <c r="L114" s="165"/>
      <c r="M114" s="123"/>
      <c r="N114" s="123"/>
      <c r="O114" s="123"/>
      <c r="P114" s="123"/>
      <c r="Q114" s="124"/>
      <c r="R114" s="125"/>
      <c r="S114" s="123"/>
    </row>
    <row r="115" spans="4:19" ht="15.75" customHeight="1" x14ac:dyDescent="0.25">
      <c r="D115" s="123"/>
      <c r="E115" s="152"/>
      <c r="F115" s="153"/>
      <c r="G115" s="123"/>
      <c r="H115" s="149"/>
      <c r="I115" s="171"/>
      <c r="J115" s="150"/>
      <c r="K115" s="123"/>
      <c r="L115" s="165"/>
      <c r="M115" s="123"/>
      <c r="N115" s="123"/>
      <c r="O115" s="123"/>
      <c r="P115" s="123"/>
      <c r="Q115" s="124"/>
      <c r="R115" s="125"/>
      <c r="S115" s="123"/>
    </row>
    <row r="116" spans="4:19" ht="15.75" customHeight="1" x14ac:dyDescent="0.25">
      <c r="D116" s="123"/>
      <c r="E116" s="152"/>
      <c r="F116" s="153"/>
      <c r="G116" s="123"/>
      <c r="H116" s="149"/>
      <c r="I116" s="171"/>
      <c r="J116" s="150"/>
      <c r="K116" s="123"/>
      <c r="L116" s="165"/>
      <c r="M116" s="123"/>
      <c r="N116" s="123"/>
      <c r="O116" s="123"/>
      <c r="P116" s="123"/>
      <c r="Q116" s="124"/>
      <c r="R116" s="125"/>
      <c r="S116" s="123"/>
    </row>
    <row r="117" spans="4:19" ht="15.75" customHeight="1" x14ac:dyDescent="0.25">
      <c r="D117" s="123"/>
      <c r="E117" s="152"/>
      <c r="F117" s="153"/>
      <c r="G117" s="123"/>
      <c r="H117" s="149"/>
      <c r="I117" s="171"/>
      <c r="J117" s="150"/>
      <c r="K117" s="123"/>
      <c r="L117" s="165"/>
      <c r="M117" s="123"/>
      <c r="N117" s="123"/>
      <c r="O117" s="123"/>
      <c r="P117" s="123"/>
      <c r="Q117" s="124"/>
      <c r="R117" s="125"/>
      <c r="S117" s="123"/>
    </row>
    <row r="118" spans="4:19" ht="15.75" customHeight="1" x14ac:dyDescent="0.25">
      <c r="D118" s="123"/>
      <c r="E118" s="152"/>
      <c r="F118" s="153"/>
      <c r="G118" s="123"/>
      <c r="H118" s="149"/>
      <c r="I118" s="171"/>
      <c r="J118" s="150"/>
      <c r="K118" s="123"/>
      <c r="L118" s="165"/>
      <c r="M118" s="123"/>
      <c r="N118" s="123"/>
      <c r="O118" s="123"/>
      <c r="P118" s="123"/>
      <c r="Q118" s="124"/>
      <c r="R118" s="125"/>
      <c r="S118" s="123"/>
    </row>
    <row r="119" spans="4:19" ht="15.75" customHeight="1" x14ac:dyDescent="0.25">
      <c r="D119" s="123"/>
      <c r="E119" s="152"/>
      <c r="F119" s="153"/>
      <c r="G119" s="123"/>
      <c r="H119" s="149"/>
      <c r="I119" s="171"/>
      <c r="J119" s="150"/>
      <c r="K119" s="123"/>
      <c r="L119" s="165"/>
      <c r="M119" s="123"/>
      <c r="N119" s="123"/>
      <c r="O119" s="123"/>
      <c r="P119" s="123"/>
      <c r="Q119" s="124"/>
      <c r="R119" s="125"/>
      <c r="S119" s="123"/>
    </row>
    <row r="120" spans="4:19" ht="15.75" customHeight="1" x14ac:dyDescent="0.25">
      <c r="D120" s="123"/>
      <c r="E120" s="152"/>
      <c r="F120" s="153"/>
      <c r="G120" s="123"/>
      <c r="H120" s="149"/>
      <c r="I120" s="171"/>
      <c r="J120" s="150"/>
      <c r="K120" s="123"/>
      <c r="L120" s="165"/>
      <c r="M120" s="123"/>
      <c r="N120" s="123"/>
      <c r="O120" s="123"/>
      <c r="P120" s="123"/>
      <c r="Q120" s="124"/>
      <c r="R120" s="125"/>
      <c r="S120" s="123"/>
    </row>
    <row r="121" spans="4:19" ht="15.75" customHeight="1" x14ac:dyDescent="0.25">
      <c r="D121" s="123"/>
      <c r="E121" s="152"/>
      <c r="F121" s="153"/>
      <c r="G121" s="123"/>
      <c r="H121" s="149"/>
      <c r="I121" s="171"/>
      <c r="J121" s="150"/>
      <c r="K121" s="123"/>
      <c r="L121" s="165"/>
      <c r="M121" s="123"/>
      <c r="N121" s="123"/>
      <c r="O121" s="123"/>
      <c r="P121" s="123"/>
      <c r="Q121" s="124"/>
      <c r="R121" s="125"/>
      <c r="S121" s="123"/>
    </row>
    <row r="122" spans="4:19" ht="15.75" customHeight="1" x14ac:dyDescent="0.25">
      <c r="D122" s="123"/>
      <c r="E122" s="152"/>
      <c r="F122" s="153"/>
      <c r="G122" s="123"/>
      <c r="H122" s="149"/>
      <c r="I122" s="171"/>
      <c r="J122" s="150"/>
      <c r="K122" s="123"/>
      <c r="L122" s="165"/>
      <c r="M122" s="123"/>
      <c r="N122" s="123"/>
      <c r="O122" s="123"/>
      <c r="P122" s="123"/>
      <c r="Q122" s="124"/>
      <c r="R122" s="125"/>
      <c r="S122" s="123"/>
    </row>
    <row r="123" spans="4:19" ht="15.75" customHeight="1" x14ac:dyDescent="0.25">
      <c r="D123" s="123"/>
      <c r="E123" s="152"/>
      <c r="F123" s="153"/>
      <c r="G123" s="123"/>
      <c r="H123" s="149"/>
      <c r="I123" s="171"/>
      <c r="J123" s="150"/>
      <c r="K123" s="123"/>
      <c r="L123" s="165"/>
      <c r="M123" s="123"/>
      <c r="N123" s="123"/>
      <c r="O123" s="123"/>
      <c r="P123" s="123"/>
      <c r="Q123" s="124"/>
      <c r="R123" s="125"/>
      <c r="S123" s="123"/>
    </row>
    <row r="124" spans="4:19" ht="15.75" customHeight="1" x14ac:dyDescent="0.25">
      <c r="D124" s="123"/>
      <c r="E124" s="152"/>
      <c r="F124" s="153"/>
      <c r="G124" s="123"/>
      <c r="H124" s="149"/>
      <c r="I124" s="171"/>
      <c r="J124" s="150"/>
      <c r="K124" s="123"/>
      <c r="L124" s="165"/>
      <c r="M124" s="123"/>
      <c r="N124" s="123"/>
      <c r="O124" s="123"/>
      <c r="P124" s="123"/>
      <c r="Q124" s="124"/>
      <c r="R124" s="125"/>
      <c r="S124" s="123"/>
    </row>
    <row r="125" spans="4:19" ht="15.75" customHeight="1" x14ac:dyDescent="0.25">
      <c r="D125" s="123"/>
      <c r="E125" s="152"/>
      <c r="F125" s="153"/>
      <c r="G125" s="123"/>
      <c r="H125" s="149"/>
      <c r="I125" s="171"/>
      <c r="J125" s="150"/>
      <c r="K125" s="123"/>
      <c r="L125" s="165"/>
      <c r="M125" s="123"/>
      <c r="N125" s="123"/>
      <c r="O125" s="123"/>
      <c r="P125" s="123"/>
      <c r="Q125" s="124"/>
      <c r="R125" s="125"/>
      <c r="S125" s="123"/>
    </row>
    <row r="126" spans="4:19" ht="15.75" customHeight="1" x14ac:dyDescent="0.25">
      <c r="D126" s="123"/>
      <c r="E126" s="152"/>
      <c r="F126" s="153"/>
      <c r="G126" s="123"/>
      <c r="H126" s="149"/>
      <c r="I126" s="171"/>
      <c r="J126" s="150"/>
      <c r="K126" s="123"/>
      <c r="L126" s="165"/>
      <c r="M126" s="123"/>
      <c r="N126" s="123"/>
      <c r="O126" s="123"/>
      <c r="P126" s="123"/>
      <c r="Q126" s="124"/>
      <c r="R126" s="125"/>
      <c r="S126" s="123"/>
    </row>
    <row r="127" spans="4:19" ht="15.75" customHeight="1" x14ac:dyDescent="0.25">
      <c r="D127" s="123"/>
      <c r="E127" s="152"/>
      <c r="F127" s="153"/>
      <c r="G127" s="123"/>
      <c r="H127" s="149"/>
      <c r="I127" s="171"/>
      <c r="J127" s="150"/>
      <c r="K127" s="123"/>
      <c r="L127" s="165"/>
      <c r="M127" s="123"/>
      <c r="N127" s="123"/>
      <c r="O127" s="123"/>
      <c r="P127" s="123"/>
      <c r="Q127" s="124"/>
      <c r="R127" s="125"/>
      <c r="S127" s="123"/>
    </row>
    <row r="128" spans="4:19" ht="15.75" customHeight="1" x14ac:dyDescent="0.25">
      <c r="D128" s="123"/>
      <c r="E128" s="152"/>
      <c r="F128" s="153"/>
      <c r="G128" s="123"/>
      <c r="H128" s="149"/>
      <c r="I128" s="171"/>
      <c r="J128" s="150"/>
      <c r="K128" s="123"/>
      <c r="L128" s="165"/>
      <c r="M128" s="123"/>
      <c r="N128" s="123"/>
      <c r="O128" s="123"/>
      <c r="P128" s="123"/>
      <c r="Q128" s="124"/>
      <c r="R128" s="125"/>
      <c r="S128" s="123"/>
    </row>
    <row r="129" spans="4:19" ht="15.75" customHeight="1" x14ac:dyDescent="0.25">
      <c r="D129" s="123"/>
      <c r="E129" s="152"/>
      <c r="F129" s="153"/>
      <c r="G129" s="123"/>
      <c r="H129" s="149"/>
      <c r="I129" s="171"/>
      <c r="J129" s="150"/>
      <c r="K129" s="123"/>
      <c r="L129" s="165"/>
      <c r="M129" s="123"/>
      <c r="N129" s="123"/>
      <c r="O129" s="123"/>
      <c r="P129" s="123"/>
      <c r="Q129" s="124"/>
      <c r="R129" s="125"/>
      <c r="S129" s="123"/>
    </row>
    <row r="130" spans="4:19" ht="15.75" customHeight="1" x14ac:dyDescent="0.25">
      <c r="D130" s="123"/>
      <c r="E130" s="152"/>
      <c r="F130" s="153"/>
      <c r="G130" s="123"/>
      <c r="H130" s="149"/>
      <c r="I130" s="171"/>
      <c r="J130" s="150"/>
      <c r="K130" s="123"/>
      <c r="L130" s="165"/>
      <c r="M130" s="123"/>
      <c r="N130" s="123"/>
      <c r="O130" s="123"/>
      <c r="P130" s="123"/>
      <c r="Q130" s="124"/>
      <c r="R130" s="125"/>
      <c r="S130" s="123"/>
    </row>
    <row r="131" spans="4:19" ht="15.75" customHeight="1" x14ac:dyDescent="0.25">
      <c r="D131" s="123"/>
      <c r="E131" s="152"/>
      <c r="F131" s="153"/>
      <c r="G131" s="123"/>
      <c r="H131" s="149"/>
      <c r="I131" s="171"/>
      <c r="J131" s="150"/>
      <c r="K131" s="123"/>
      <c r="L131" s="165"/>
      <c r="M131" s="123"/>
      <c r="N131" s="123"/>
      <c r="O131" s="123"/>
      <c r="P131" s="123"/>
      <c r="Q131" s="124"/>
      <c r="R131" s="125"/>
      <c r="S131" s="123"/>
    </row>
    <row r="132" spans="4:19" ht="15.75" customHeight="1" x14ac:dyDescent="0.25">
      <c r="D132" s="123"/>
      <c r="E132" s="152"/>
      <c r="F132" s="153"/>
      <c r="G132" s="123"/>
      <c r="H132" s="149"/>
      <c r="I132" s="171"/>
      <c r="J132" s="150"/>
      <c r="K132" s="123"/>
      <c r="L132" s="165"/>
      <c r="M132" s="123"/>
      <c r="N132" s="123"/>
      <c r="O132" s="123"/>
      <c r="P132" s="123"/>
      <c r="Q132" s="124"/>
      <c r="R132" s="125"/>
      <c r="S132" s="123"/>
    </row>
    <row r="133" spans="4:19" ht="15.75" customHeight="1" x14ac:dyDescent="0.25">
      <c r="D133" s="123"/>
      <c r="E133" s="152"/>
      <c r="F133" s="153"/>
      <c r="G133" s="123"/>
      <c r="H133" s="149"/>
      <c r="I133" s="171"/>
      <c r="J133" s="150"/>
      <c r="K133" s="123"/>
      <c r="L133" s="165"/>
      <c r="M133" s="123"/>
      <c r="N133" s="123"/>
      <c r="O133" s="123"/>
      <c r="P133" s="123"/>
      <c r="Q133" s="124"/>
      <c r="R133" s="125"/>
      <c r="S133" s="123"/>
    </row>
    <row r="134" spans="4:19" ht="15.75" customHeight="1" x14ac:dyDescent="0.25">
      <c r="D134" s="123"/>
      <c r="E134" s="152"/>
      <c r="F134" s="153"/>
      <c r="G134" s="123"/>
      <c r="H134" s="149"/>
      <c r="I134" s="171"/>
      <c r="J134" s="150"/>
      <c r="K134" s="123"/>
      <c r="L134" s="165"/>
      <c r="M134" s="123"/>
      <c r="N134" s="123"/>
      <c r="O134" s="123"/>
      <c r="P134" s="123"/>
      <c r="Q134" s="124"/>
      <c r="R134" s="125"/>
      <c r="S134" s="123"/>
    </row>
    <row r="135" spans="4:19" ht="15.75" customHeight="1" x14ac:dyDescent="0.25">
      <c r="D135" s="123"/>
      <c r="E135" s="152"/>
      <c r="F135" s="153"/>
      <c r="G135" s="123"/>
      <c r="H135" s="149"/>
      <c r="I135" s="171"/>
      <c r="J135" s="150"/>
      <c r="K135" s="123"/>
      <c r="L135" s="165"/>
      <c r="M135" s="123"/>
      <c r="N135" s="123"/>
      <c r="O135" s="123"/>
      <c r="P135" s="123"/>
      <c r="Q135" s="124"/>
      <c r="R135" s="125"/>
      <c r="S135" s="123"/>
    </row>
    <row r="136" spans="4:19" ht="15.75" customHeight="1" x14ac:dyDescent="0.25">
      <c r="D136" s="123"/>
      <c r="E136" s="152"/>
      <c r="F136" s="153"/>
      <c r="G136" s="123"/>
      <c r="H136" s="149"/>
      <c r="I136" s="171"/>
      <c r="J136" s="150"/>
      <c r="K136" s="123"/>
      <c r="L136" s="165"/>
      <c r="M136" s="123"/>
      <c r="N136" s="123"/>
      <c r="O136" s="123"/>
      <c r="P136" s="123"/>
      <c r="Q136" s="124"/>
      <c r="R136" s="125"/>
      <c r="S136" s="123"/>
    </row>
    <row r="137" spans="4:19" ht="15.75" customHeight="1" x14ac:dyDescent="0.25">
      <c r="D137" s="123"/>
      <c r="E137" s="152"/>
      <c r="F137" s="153"/>
      <c r="G137" s="123"/>
      <c r="H137" s="149"/>
      <c r="I137" s="171"/>
      <c r="J137" s="150"/>
      <c r="K137" s="123"/>
      <c r="L137" s="165"/>
      <c r="M137" s="123"/>
      <c r="N137" s="123"/>
      <c r="O137" s="123"/>
      <c r="P137" s="123"/>
      <c r="Q137" s="124"/>
      <c r="R137" s="125"/>
      <c r="S137" s="123"/>
    </row>
    <row r="138" spans="4:19" ht="15.75" customHeight="1" x14ac:dyDescent="0.25">
      <c r="D138" s="123"/>
      <c r="E138" s="152"/>
      <c r="F138" s="153"/>
      <c r="G138" s="123"/>
      <c r="H138" s="149"/>
      <c r="I138" s="171"/>
      <c r="J138" s="150"/>
      <c r="K138" s="123"/>
      <c r="L138" s="165"/>
      <c r="M138" s="123"/>
      <c r="N138" s="123"/>
      <c r="O138" s="123"/>
      <c r="P138" s="123"/>
      <c r="Q138" s="124"/>
      <c r="R138" s="125"/>
      <c r="S138" s="123"/>
    </row>
    <row r="139" spans="4:19" ht="15.75" customHeight="1" x14ac:dyDescent="0.25">
      <c r="D139" s="123"/>
      <c r="E139" s="152"/>
      <c r="F139" s="153"/>
      <c r="G139" s="123"/>
      <c r="H139" s="149"/>
      <c r="I139" s="171"/>
      <c r="J139" s="150"/>
      <c r="K139" s="123"/>
      <c r="L139" s="165"/>
      <c r="M139" s="123"/>
      <c r="N139" s="123"/>
      <c r="O139" s="123"/>
      <c r="P139" s="123"/>
      <c r="Q139" s="124"/>
      <c r="R139" s="125"/>
      <c r="S139" s="123"/>
    </row>
    <row r="140" spans="4:19" ht="15.75" customHeight="1" x14ac:dyDescent="0.25">
      <c r="D140" s="123"/>
      <c r="E140" s="152"/>
      <c r="F140" s="153"/>
      <c r="G140" s="123"/>
      <c r="H140" s="149"/>
      <c r="I140" s="171"/>
      <c r="J140" s="150"/>
      <c r="K140" s="123"/>
      <c r="L140" s="165"/>
      <c r="M140" s="123"/>
      <c r="N140" s="123"/>
      <c r="O140" s="123"/>
      <c r="P140" s="123"/>
      <c r="Q140" s="124"/>
      <c r="R140" s="125"/>
      <c r="S140" s="123"/>
    </row>
    <row r="141" spans="4:19" ht="15.75" customHeight="1" x14ac:dyDescent="0.25">
      <c r="D141" s="123"/>
      <c r="E141" s="152"/>
      <c r="F141" s="153"/>
      <c r="G141" s="123"/>
      <c r="H141" s="149"/>
      <c r="I141" s="171"/>
      <c r="J141" s="150"/>
      <c r="K141" s="123"/>
      <c r="L141" s="165"/>
      <c r="M141" s="123"/>
      <c r="N141" s="123"/>
      <c r="O141" s="123"/>
      <c r="P141" s="123"/>
      <c r="Q141" s="124"/>
      <c r="R141" s="125"/>
      <c r="S141" s="123"/>
    </row>
    <row r="142" spans="4:19" ht="15.75" customHeight="1" x14ac:dyDescent="0.25">
      <c r="D142" s="123"/>
      <c r="E142" s="152"/>
      <c r="F142" s="153"/>
      <c r="G142" s="123"/>
      <c r="H142" s="149"/>
      <c r="I142" s="171"/>
      <c r="J142" s="150"/>
      <c r="K142" s="123"/>
      <c r="L142" s="165"/>
      <c r="M142" s="123"/>
      <c r="N142" s="123"/>
      <c r="O142" s="123"/>
      <c r="P142" s="123"/>
      <c r="Q142" s="124"/>
      <c r="R142" s="125"/>
      <c r="S142" s="123"/>
    </row>
    <row r="143" spans="4:19" ht="15.75" customHeight="1" x14ac:dyDescent="0.25">
      <c r="D143" s="123"/>
      <c r="E143" s="152"/>
      <c r="F143" s="153"/>
      <c r="G143" s="123"/>
      <c r="H143" s="149"/>
      <c r="I143" s="171"/>
      <c r="J143" s="150"/>
      <c r="K143" s="123"/>
      <c r="L143" s="165"/>
      <c r="M143" s="123"/>
      <c r="N143" s="123"/>
      <c r="O143" s="123"/>
      <c r="P143" s="123"/>
      <c r="Q143" s="124"/>
      <c r="R143" s="125"/>
      <c r="S143" s="123"/>
    </row>
    <row r="144" spans="4:19" ht="15.75" customHeight="1" x14ac:dyDescent="0.25">
      <c r="D144" s="123"/>
      <c r="E144" s="152"/>
      <c r="F144" s="153"/>
      <c r="G144" s="123"/>
      <c r="H144" s="149"/>
      <c r="I144" s="171"/>
      <c r="J144" s="150"/>
      <c r="K144" s="123"/>
      <c r="L144" s="165"/>
      <c r="M144" s="123"/>
      <c r="N144" s="123"/>
      <c r="O144" s="123"/>
      <c r="P144" s="123"/>
      <c r="Q144" s="124"/>
      <c r="R144" s="125"/>
      <c r="S144" s="123"/>
    </row>
    <row r="145" spans="4:19" ht="15.75" customHeight="1" x14ac:dyDescent="0.25">
      <c r="D145" s="123"/>
      <c r="E145" s="152"/>
      <c r="F145" s="153"/>
      <c r="G145" s="123"/>
      <c r="H145" s="149"/>
      <c r="I145" s="171"/>
      <c r="J145" s="150"/>
      <c r="K145" s="123"/>
      <c r="L145" s="165"/>
      <c r="M145" s="123"/>
      <c r="N145" s="123"/>
      <c r="O145" s="123"/>
      <c r="P145" s="123"/>
      <c r="Q145" s="124"/>
      <c r="R145" s="125"/>
      <c r="S145" s="123"/>
    </row>
    <row r="146" spans="4:19" ht="15.75" customHeight="1" x14ac:dyDescent="0.25">
      <c r="D146" s="123"/>
      <c r="E146" s="152"/>
      <c r="F146" s="153"/>
      <c r="G146" s="123"/>
      <c r="H146" s="149"/>
      <c r="I146" s="171"/>
      <c r="J146" s="150"/>
      <c r="K146" s="123"/>
      <c r="L146" s="165"/>
      <c r="M146" s="123"/>
      <c r="N146" s="123"/>
      <c r="O146" s="123"/>
      <c r="P146" s="123"/>
      <c r="Q146" s="124"/>
      <c r="R146" s="125"/>
      <c r="S146" s="123"/>
    </row>
    <row r="147" spans="4:19" ht="15.75" customHeight="1" x14ac:dyDescent="0.25">
      <c r="D147" s="123"/>
      <c r="E147" s="152"/>
      <c r="F147" s="153"/>
      <c r="G147" s="123"/>
      <c r="H147" s="149"/>
      <c r="I147" s="171"/>
      <c r="J147" s="150"/>
      <c r="K147" s="123"/>
      <c r="L147" s="165"/>
      <c r="M147" s="123"/>
      <c r="N147" s="123"/>
      <c r="O147" s="123"/>
      <c r="P147" s="123"/>
      <c r="Q147" s="124"/>
      <c r="R147" s="125"/>
      <c r="S147" s="123"/>
    </row>
    <row r="148" spans="4:19" ht="15.75" customHeight="1" x14ac:dyDescent="0.25">
      <c r="D148" s="123"/>
      <c r="E148" s="152"/>
      <c r="F148" s="153"/>
      <c r="G148" s="123"/>
      <c r="H148" s="149"/>
      <c r="I148" s="171"/>
      <c r="J148" s="150"/>
      <c r="K148" s="123"/>
      <c r="L148" s="165"/>
      <c r="M148" s="123"/>
      <c r="N148" s="123"/>
      <c r="O148" s="123"/>
      <c r="P148" s="123"/>
      <c r="Q148" s="124"/>
      <c r="R148" s="125"/>
      <c r="S148" s="123"/>
    </row>
    <row r="149" spans="4:19" ht="15.75" customHeight="1" x14ac:dyDescent="0.25">
      <c r="D149" s="123"/>
      <c r="E149" s="152"/>
      <c r="F149" s="153"/>
      <c r="G149" s="123"/>
      <c r="H149" s="149"/>
      <c r="I149" s="171"/>
      <c r="J149" s="150"/>
      <c r="K149" s="123"/>
      <c r="L149" s="165"/>
      <c r="M149" s="123"/>
      <c r="N149" s="123"/>
      <c r="O149" s="123"/>
      <c r="P149" s="123"/>
      <c r="Q149" s="124"/>
      <c r="R149" s="125"/>
      <c r="S149" s="123"/>
    </row>
    <row r="150" spans="4:19" ht="15.75" customHeight="1" x14ac:dyDescent="0.25">
      <c r="D150" s="123"/>
      <c r="E150" s="152"/>
      <c r="F150" s="153"/>
      <c r="G150" s="123"/>
      <c r="H150" s="149"/>
      <c r="I150" s="171"/>
      <c r="J150" s="150"/>
      <c r="K150" s="123"/>
      <c r="L150" s="165"/>
      <c r="M150" s="123"/>
      <c r="N150" s="123"/>
      <c r="O150" s="123"/>
      <c r="P150" s="123"/>
      <c r="Q150" s="124"/>
      <c r="R150" s="125"/>
      <c r="S150" s="123"/>
    </row>
    <row r="151" spans="4:19" ht="15.75" customHeight="1" x14ac:dyDescent="0.25">
      <c r="D151" s="123"/>
      <c r="E151" s="152"/>
      <c r="F151" s="153"/>
      <c r="G151" s="123"/>
      <c r="H151" s="149"/>
      <c r="I151" s="171"/>
      <c r="J151" s="150"/>
      <c r="K151" s="123"/>
      <c r="L151" s="165"/>
      <c r="M151" s="123"/>
      <c r="N151" s="123"/>
      <c r="O151" s="123"/>
      <c r="P151" s="123"/>
      <c r="Q151" s="124"/>
      <c r="R151" s="125"/>
      <c r="S151" s="123"/>
    </row>
    <row r="152" spans="4:19" ht="15.75" customHeight="1" x14ac:dyDescent="0.25">
      <c r="D152" s="123"/>
      <c r="E152" s="152"/>
      <c r="F152" s="153"/>
      <c r="G152" s="123"/>
      <c r="H152" s="149"/>
      <c r="I152" s="171"/>
      <c r="J152" s="150"/>
      <c r="K152" s="123"/>
      <c r="L152" s="165"/>
      <c r="M152" s="123"/>
      <c r="N152" s="123"/>
      <c r="O152" s="123"/>
      <c r="P152" s="123"/>
      <c r="Q152" s="124"/>
      <c r="R152" s="125"/>
      <c r="S152" s="123"/>
    </row>
    <row r="153" spans="4:19" ht="15.75" customHeight="1" x14ac:dyDescent="0.25">
      <c r="D153" s="123"/>
      <c r="E153" s="152"/>
      <c r="F153" s="153"/>
      <c r="G153" s="123"/>
      <c r="H153" s="149"/>
      <c r="I153" s="171"/>
      <c r="J153" s="150"/>
      <c r="K153" s="123"/>
      <c r="L153" s="165"/>
      <c r="M153" s="123"/>
      <c r="N153" s="123"/>
      <c r="O153" s="123"/>
      <c r="P153" s="123"/>
      <c r="Q153" s="124"/>
      <c r="R153" s="125"/>
      <c r="S153" s="123"/>
    </row>
    <row r="154" spans="4:19" ht="15.75" customHeight="1" x14ac:dyDescent="0.25">
      <c r="D154" s="123"/>
      <c r="E154" s="152"/>
      <c r="F154" s="153"/>
      <c r="G154" s="123"/>
      <c r="H154" s="149"/>
      <c r="I154" s="171"/>
      <c r="J154" s="150"/>
      <c r="K154" s="123"/>
      <c r="L154" s="165"/>
      <c r="M154" s="123"/>
      <c r="N154" s="123"/>
      <c r="O154" s="123"/>
      <c r="P154" s="123"/>
      <c r="Q154" s="124"/>
      <c r="R154" s="125"/>
      <c r="S154" s="123"/>
    </row>
    <row r="155" spans="4:19" ht="15.75" customHeight="1" x14ac:dyDescent="0.25">
      <c r="D155" s="123"/>
      <c r="E155" s="152"/>
      <c r="F155" s="153"/>
      <c r="G155" s="123"/>
      <c r="H155" s="149"/>
      <c r="I155" s="171"/>
      <c r="J155" s="150"/>
      <c r="K155" s="123"/>
      <c r="L155" s="165"/>
      <c r="M155" s="123"/>
      <c r="N155" s="123"/>
      <c r="O155" s="123"/>
      <c r="P155" s="123"/>
      <c r="Q155" s="124"/>
      <c r="R155" s="125"/>
      <c r="S155" s="123"/>
    </row>
    <row r="156" spans="4:19" ht="15.75" customHeight="1" x14ac:dyDescent="0.25">
      <c r="D156" s="123"/>
      <c r="E156" s="152"/>
      <c r="F156" s="153"/>
      <c r="G156" s="123"/>
      <c r="H156" s="149"/>
      <c r="I156" s="171"/>
      <c r="J156" s="150"/>
      <c r="K156" s="123"/>
      <c r="L156" s="165"/>
      <c r="M156" s="123"/>
      <c r="N156" s="123"/>
      <c r="O156" s="123"/>
      <c r="P156" s="123"/>
      <c r="Q156" s="124"/>
      <c r="R156" s="125"/>
      <c r="S156" s="123"/>
    </row>
    <row r="157" spans="4:19" ht="15.75" customHeight="1" x14ac:dyDescent="0.25">
      <c r="D157" s="123"/>
      <c r="E157" s="152"/>
      <c r="F157" s="153"/>
      <c r="G157" s="123"/>
      <c r="H157" s="149"/>
      <c r="I157" s="171"/>
      <c r="J157" s="150"/>
      <c r="K157" s="123"/>
      <c r="L157" s="165"/>
      <c r="M157" s="123"/>
      <c r="N157" s="123"/>
      <c r="O157" s="123"/>
      <c r="P157" s="123"/>
      <c r="Q157" s="124"/>
      <c r="R157" s="125"/>
      <c r="S157" s="123"/>
    </row>
    <row r="158" spans="4:19" ht="15.75" customHeight="1" x14ac:dyDescent="0.25">
      <c r="D158" s="123"/>
      <c r="E158" s="152"/>
      <c r="F158" s="153"/>
      <c r="G158" s="123"/>
      <c r="H158" s="149"/>
      <c r="I158" s="171"/>
      <c r="J158" s="150"/>
      <c r="K158" s="123"/>
      <c r="L158" s="165"/>
      <c r="M158" s="123"/>
      <c r="N158" s="123"/>
      <c r="O158" s="123"/>
      <c r="P158" s="123"/>
      <c r="Q158" s="124"/>
      <c r="R158" s="125"/>
      <c r="S158" s="123"/>
    </row>
    <row r="159" spans="4:19" ht="15.75" customHeight="1" x14ac:dyDescent="0.25">
      <c r="D159" s="123"/>
      <c r="E159" s="152"/>
      <c r="F159" s="153"/>
      <c r="G159" s="123"/>
      <c r="H159" s="149"/>
      <c r="I159" s="171"/>
      <c r="J159" s="150"/>
      <c r="K159" s="123"/>
      <c r="L159" s="165"/>
      <c r="M159" s="123"/>
      <c r="N159" s="123"/>
      <c r="O159" s="123"/>
      <c r="P159" s="123"/>
      <c r="Q159" s="124"/>
      <c r="R159" s="125"/>
      <c r="S159" s="123"/>
    </row>
    <row r="160" spans="4:19" ht="15.75" customHeight="1" x14ac:dyDescent="0.25">
      <c r="D160" s="123"/>
      <c r="E160" s="152"/>
      <c r="F160" s="153"/>
      <c r="G160" s="123"/>
      <c r="H160" s="149"/>
      <c r="I160" s="171"/>
      <c r="J160" s="150"/>
      <c r="K160" s="123"/>
      <c r="L160" s="165"/>
      <c r="M160" s="123"/>
      <c r="N160" s="123"/>
      <c r="O160" s="123"/>
      <c r="P160" s="123"/>
      <c r="Q160" s="124"/>
      <c r="R160" s="125"/>
      <c r="S160" s="123"/>
    </row>
    <row r="161" spans="4:19" ht="15.75" customHeight="1" x14ac:dyDescent="0.25">
      <c r="D161" s="123"/>
      <c r="E161" s="152"/>
      <c r="F161" s="153"/>
      <c r="G161" s="123"/>
      <c r="H161" s="149"/>
      <c r="I161" s="171"/>
      <c r="J161" s="150"/>
      <c r="K161" s="123"/>
      <c r="L161" s="165"/>
      <c r="M161" s="123"/>
      <c r="N161" s="123"/>
      <c r="O161" s="123"/>
      <c r="P161" s="123"/>
      <c r="Q161" s="124"/>
      <c r="R161" s="125"/>
      <c r="S161" s="123"/>
    </row>
    <row r="162" spans="4:19" ht="15.75" customHeight="1" x14ac:dyDescent="0.25">
      <c r="D162" s="123"/>
      <c r="E162" s="152"/>
      <c r="F162" s="153"/>
      <c r="G162" s="123"/>
      <c r="H162" s="149"/>
      <c r="I162" s="171"/>
      <c r="J162" s="150"/>
      <c r="K162" s="123"/>
      <c r="L162" s="165"/>
      <c r="M162" s="123"/>
      <c r="N162" s="123"/>
      <c r="O162" s="123"/>
      <c r="P162" s="123"/>
      <c r="Q162" s="124"/>
      <c r="R162" s="125"/>
      <c r="S162" s="123"/>
    </row>
    <row r="163" spans="4:19" ht="15.75" customHeight="1" x14ac:dyDescent="0.25">
      <c r="D163" s="123"/>
      <c r="E163" s="152"/>
      <c r="F163" s="153"/>
      <c r="G163" s="123"/>
      <c r="H163" s="149"/>
      <c r="I163" s="171"/>
      <c r="J163" s="150"/>
      <c r="K163" s="123"/>
      <c r="L163" s="165"/>
      <c r="M163" s="123"/>
      <c r="N163" s="123"/>
      <c r="O163" s="123"/>
      <c r="P163" s="123"/>
      <c r="Q163" s="124"/>
      <c r="R163" s="125"/>
      <c r="S163" s="123"/>
    </row>
    <row r="164" spans="4:19" ht="15.75" customHeight="1" x14ac:dyDescent="0.25">
      <c r="D164" s="123"/>
      <c r="E164" s="152"/>
      <c r="F164" s="153"/>
      <c r="G164" s="123"/>
      <c r="H164" s="149"/>
      <c r="I164" s="171"/>
      <c r="J164" s="150"/>
      <c r="K164" s="123"/>
      <c r="L164" s="165"/>
      <c r="M164" s="123"/>
      <c r="N164" s="123"/>
      <c r="O164" s="123"/>
      <c r="P164" s="123"/>
      <c r="Q164" s="124"/>
      <c r="R164" s="125"/>
      <c r="S164" s="123"/>
    </row>
    <row r="165" spans="4:19" ht="15.75" customHeight="1" x14ac:dyDescent="0.25">
      <c r="D165" s="123"/>
      <c r="E165" s="152"/>
      <c r="F165" s="153"/>
      <c r="G165" s="123"/>
      <c r="H165" s="149"/>
      <c r="I165" s="171"/>
      <c r="J165" s="150"/>
      <c r="K165" s="123"/>
      <c r="L165" s="165"/>
      <c r="M165" s="123"/>
      <c r="N165" s="123"/>
      <c r="O165" s="123"/>
      <c r="P165" s="123"/>
      <c r="Q165" s="124"/>
      <c r="R165" s="125"/>
      <c r="S165" s="123"/>
    </row>
    <row r="166" spans="4:19" ht="15.75" customHeight="1" x14ac:dyDescent="0.25">
      <c r="D166" s="123"/>
      <c r="E166" s="152"/>
      <c r="F166" s="153"/>
      <c r="G166" s="123"/>
      <c r="H166" s="149"/>
      <c r="I166" s="171"/>
      <c r="J166" s="150"/>
      <c r="K166" s="123"/>
      <c r="L166" s="165"/>
      <c r="M166" s="123"/>
      <c r="N166" s="123"/>
      <c r="O166" s="123"/>
      <c r="P166" s="123"/>
      <c r="Q166" s="124"/>
      <c r="R166" s="125"/>
      <c r="S166" s="123"/>
    </row>
    <row r="167" spans="4:19" ht="15.75" customHeight="1" x14ac:dyDescent="0.25">
      <c r="D167" s="123"/>
      <c r="E167" s="152"/>
      <c r="F167" s="153"/>
      <c r="G167" s="123"/>
      <c r="H167" s="149"/>
      <c r="I167" s="171"/>
      <c r="J167" s="150"/>
      <c r="K167" s="123"/>
      <c r="L167" s="165"/>
      <c r="M167" s="123"/>
      <c r="N167" s="123"/>
      <c r="O167" s="123"/>
      <c r="P167" s="123"/>
      <c r="Q167" s="124"/>
      <c r="R167" s="125"/>
      <c r="S167" s="123"/>
    </row>
    <row r="168" spans="4:19" ht="15.75" customHeight="1" x14ac:dyDescent="0.25">
      <c r="D168" s="123"/>
      <c r="E168" s="152"/>
      <c r="F168" s="153"/>
      <c r="G168" s="123"/>
      <c r="H168" s="149"/>
      <c r="I168" s="171"/>
      <c r="J168" s="150"/>
      <c r="K168" s="123"/>
      <c r="L168" s="165"/>
      <c r="M168" s="123"/>
      <c r="N168" s="123"/>
      <c r="O168" s="123"/>
      <c r="P168" s="123"/>
      <c r="Q168" s="124"/>
      <c r="R168" s="125"/>
      <c r="S168" s="123"/>
    </row>
    <row r="169" spans="4:19" ht="15.75" customHeight="1" x14ac:dyDescent="0.25">
      <c r="D169" s="123"/>
      <c r="E169" s="152"/>
      <c r="F169" s="153"/>
      <c r="G169" s="123"/>
      <c r="H169" s="149"/>
      <c r="I169" s="171"/>
      <c r="J169" s="150"/>
      <c r="K169" s="123"/>
      <c r="L169" s="165"/>
      <c r="M169" s="123"/>
      <c r="N169" s="123"/>
      <c r="O169" s="123"/>
      <c r="P169" s="123"/>
      <c r="Q169" s="124"/>
      <c r="R169" s="125"/>
      <c r="S169" s="123"/>
    </row>
    <row r="170" spans="4:19" ht="15.75" customHeight="1" x14ac:dyDescent="0.25">
      <c r="D170" s="123"/>
      <c r="E170" s="152"/>
      <c r="F170" s="153"/>
      <c r="G170" s="123"/>
      <c r="H170" s="149"/>
      <c r="I170" s="171"/>
      <c r="J170" s="150"/>
      <c r="K170" s="123"/>
      <c r="L170" s="165"/>
      <c r="M170" s="123"/>
      <c r="N170" s="123"/>
      <c r="O170" s="123"/>
      <c r="P170" s="123"/>
      <c r="Q170" s="124"/>
      <c r="R170" s="125"/>
      <c r="S170" s="123"/>
    </row>
    <row r="171" spans="4:19" ht="15.75" customHeight="1" x14ac:dyDescent="0.25">
      <c r="D171" s="123"/>
      <c r="E171" s="152"/>
      <c r="F171" s="153"/>
      <c r="G171" s="123"/>
      <c r="H171" s="149"/>
      <c r="I171" s="171"/>
      <c r="J171" s="150"/>
      <c r="K171" s="123"/>
      <c r="L171" s="165"/>
      <c r="M171" s="123"/>
      <c r="N171" s="123"/>
      <c r="O171" s="123"/>
      <c r="P171" s="123"/>
      <c r="Q171" s="124"/>
      <c r="R171" s="125"/>
      <c r="S171" s="123"/>
    </row>
    <row r="172" spans="4:19" ht="15.75" customHeight="1" x14ac:dyDescent="0.25">
      <c r="D172" s="123"/>
      <c r="E172" s="152"/>
      <c r="F172" s="153"/>
      <c r="G172" s="123"/>
      <c r="H172" s="149"/>
      <c r="I172" s="171"/>
      <c r="J172" s="150"/>
      <c r="K172" s="123"/>
      <c r="L172" s="165"/>
      <c r="M172" s="123"/>
      <c r="N172" s="123"/>
      <c r="O172" s="123"/>
      <c r="P172" s="123"/>
      <c r="Q172" s="124"/>
      <c r="R172" s="125"/>
      <c r="S172" s="123"/>
    </row>
    <row r="173" spans="4:19" ht="15.75" customHeight="1" x14ac:dyDescent="0.25">
      <c r="D173" s="123"/>
      <c r="E173" s="152"/>
      <c r="F173" s="153"/>
      <c r="G173" s="123"/>
      <c r="H173" s="149"/>
      <c r="I173" s="171"/>
      <c r="J173" s="150"/>
      <c r="K173" s="123"/>
      <c r="L173" s="165"/>
      <c r="M173" s="123"/>
      <c r="N173" s="123"/>
      <c r="O173" s="123"/>
      <c r="P173" s="123"/>
      <c r="Q173" s="124"/>
      <c r="R173" s="125"/>
      <c r="S173" s="123"/>
    </row>
    <row r="174" spans="4:19" ht="15.75" customHeight="1" x14ac:dyDescent="0.25">
      <c r="D174" s="123"/>
      <c r="E174" s="152"/>
      <c r="F174" s="153"/>
      <c r="G174" s="123"/>
      <c r="H174" s="149"/>
      <c r="I174" s="171"/>
      <c r="J174" s="150"/>
      <c r="K174" s="123"/>
      <c r="L174" s="165"/>
      <c r="M174" s="123"/>
      <c r="N174" s="123"/>
      <c r="O174" s="123"/>
      <c r="P174" s="123"/>
      <c r="Q174" s="124"/>
      <c r="R174" s="125"/>
      <c r="S174" s="123"/>
    </row>
    <row r="175" spans="4:19" ht="15.75" customHeight="1" x14ac:dyDescent="0.25">
      <c r="D175" s="123"/>
      <c r="E175" s="152"/>
      <c r="F175" s="153"/>
      <c r="G175" s="123"/>
      <c r="H175" s="149"/>
      <c r="I175" s="171"/>
      <c r="J175" s="150"/>
      <c r="K175" s="123"/>
      <c r="L175" s="165"/>
      <c r="M175" s="123"/>
      <c r="N175" s="123"/>
      <c r="O175" s="123"/>
      <c r="P175" s="123"/>
      <c r="Q175" s="124"/>
      <c r="R175" s="125"/>
      <c r="S175" s="123"/>
    </row>
    <row r="176" spans="4:19" ht="15.75" customHeight="1" x14ac:dyDescent="0.25">
      <c r="D176" s="123"/>
      <c r="E176" s="152"/>
      <c r="F176" s="153"/>
      <c r="G176" s="123"/>
      <c r="H176" s="149"/>
      <c r="I176" s="171"/>
      <c r="J176" s="150"/>
      <c r="K176" s="123"/>
      <c r="L176" s="165"/>
      <c r="M176" s="123"/>
      <c r="N176" s="123"/>
      <c r="O176" s="123"/>
      <c r="P176" s="123"/>
      <c r="Q176" s="124"/>
      <c r="R176" s="125"/>
      <c r="S176" s="123"/>
    </row>
    <row r="177" spans="4:19" ht="15.75" customHeight="1" x14ac:dyDescent="0.25">
      <c r="D177" s="123"/>
      <c r="E177" s="152"/>
      <c r="F177" s="153"/>
      <c r="G177" s="123"/>
      <c r="H177" s="149"/>
      <c r="I177" s="171"/>
      <c r="J177" s="150"/>
      <c r="K177" s="123"/>
      <c r="L177" s="165"/>
      <c r="M177" s="123"/>
      <c r="N177" s="123"/>
      <c r="O177" s="123"/>
      <c r="P177" s="123"/>
      <c r="Q177" s="124"/>
      <c r="R177" s="125"/>
      <c r="S177" s="123"/>
    </row>
    <row r="178" spans="4:19" ht="15.75" customHeight="1" x14ac:dyDescent="0.25">
      <c r="D178" s="123"/>
      <c r="E178" s="152"/>
      <c r="F178" s="153"/>
      <c r="G178" s="123"/>
      <c r="H178" s="149"/>
      <c r="I178" s="171"/>
      <c r="J178" s="150"/>
      <c r="K178" s="123"/>
      <c r="L178" s="165"/>
      <c r="M178" s="123"/>
      <c r="N178" s="123"/>
      <c r="O178" s="123"/>
      <c r="P178" s="123"/>
      <c r="Q178" s="124"/>
      <c r="R178" s="125"/>
      <c r="S178" s="123"/>
    </row>
    <row r="179" spans="4:19" ht="15.75" customHeight="1" x14ac:dyDescent="0.25">
      <c r="D179" s="123"/>
      <c r="E179" s="152"/>
      <c r="F179" s="153"/>
      <c r="G179" s="123"/>
      <c r="H179" s="149"/>
      <c r="I179" s="171"/>
      <c r="J179" s="150"/>
      <c r="K179" s="123"/>
      <c r="L179" s="165"/>
      <c r="M179" s="123"/>
      <c r="N179" s="123"/>
      <c r="O179" s="123"/>
      <c r="P179" s="123"/>
      <c r="Q179" s="124"/>
      <c r="R179" s="125"/>
      <c r="S179" s="123"/>
    </row>
    <row r="180" spans="4:19" ht="15.75" customHeight="1" x14ac:dyDescent="0.25">
      <c r="D180" s="123"/>
      <c r="E180" s="152"/>
      <c r="F180" s="153"/>
      <c r="G180" s="123"/>
      <c r="H180" s="149"/>
      <c r="I180" s="171"/>
      <c r="J180" s="150"/>
      <c r="K180" s="123"/>
      <c r="L180" s="165"/>
      <c r="M180" s="123"/>
      <c r="N180" s="123"/>
      <c r="O180" s="123"/>
      <c r="P180" s="123"/>
      <c r="Q180" s="124"/>
      <c r="R180" s="125"/>
      <c r="S180" s="123"/>
    </row>
    <row r="181" spans="4:19" ht="15.75" customHeight="1" x14ac:dyDescent="0.25">
      <c r="D181" s="123"/>
      <c r="E181" s="152"/>
      <c r="F181" s="153"/>
      <c r="G181" s="123"/>
      <c r="H181" s="149"/>
      <c r="I181" s="171"/>
      <c r="J181" s="150"/>
      <c r="K181" s="123"/>
      <c r="L181" s="165"/>
      <c r="M181" s="123"/>
      <c r="N181" s="123"/>
      <c r="O181" s="123"/>
      <c r="P181" s="123"/>
      <c r="Q181" s="124"/>
      <c r="R181" s="125"/>
      <c r="S181" s="123"/>
    </row>
    <row r="182" spans="4:19" ht="15.75" customHeight="1" x14ac:dyDescent="0.25">
      <c r="D182" s="123"/>
      <c r="E182" s="152"/>
      <c r="F182" s="153"/>
      <c r="G182" s="123"/>
      <c r="H182" s="149"/>
      <c r="I182" s="171"/>
      <c r="J182" s="150"/>
      <c r="K182" s="123"/>
      <c r="L182" s="165"/>
      <c r="M182" s="123"/>
      <c r="N182" s="123"/>
      <c r="O182" s="123"/>
      <c r="P182" s="123"/>
      <c r="Q182" s="124"/>
      <c r="R182" s="125"/>
      <c r="S182" s="123"/>
    </row>
    <row r="183" spans="4:19" ht="15.75" customHeight="1" x14ac:dyDescent="0.25">
      <c r="D183" s="123"/>
      <c r="E183" s="152"/>
      <c r="F183" s="153"/>
      <c r="G183" s="123"/>
      <c r="H183" s="149"/>
      <c r="I183" s="171"/>
      <c r="J183" s="150"/>
      <c r="K183" s="123"/>
      <c r="L183" s="165"/>
      <c r="M183" s="123"/>
      <c r="N183" s="123"/>
      <c r="O183" s="123"/>
      <c r="P183" s="123"/>
      <c r="Q183" s="124"/>
      <c r="R183" s="125"/>
      <c r="S183" s="123"/>
    </row>
    <row r="184" spans="4:19" ht="15.75" customHeight="1" x14ac:dyDescent="0.25">
      <c r="D184" s="123"/>
      <c r="E184" s="152"/>
      <c r="F184" s="153"/>
      <c r="G184" s="123"/>
      <c r="H184" s="149"/>
      <c r="I184" s="171"/>
      <c r="J184" s="150"/>
      <c r="K184" s="123"/>
      <c r="L184" s="165"/>
      <c r="M184" s="123"/>
      <c r="N184" s="123"/>
      <c r="O184" s="123"/>
      <c r="P184" s="123"/>
      <c r="Q184" s="124"/>
      <c r="R184" s="125"/>
      <c r="S184" s="123"/>
    </row>
    <row r="185" spans="4:19" ht="15.75" customHeight="1" x14ac:dyDescent="0.25">
      <c r="D185" s="123"/>
      <c r="E185" s="152"/>
      <c r="F185" s="153"/>
      <c r="G185" s="123"/>
      <c r="H185" s="149"/>
      <c r="I185" s="171"/>
      <c r="J185" s="150"/>
      <c r="K185" s="123"/>
      <c r="L185" s="165"/>
      <c r="M185" s="123"/>
      <c r="N185" s="123"/>
      <c r="O185" s="123"/>
      <c r="P185" s="123"/>
      <c r="Q185" s="124"/>
      <c r="R185" s="125"/>
      <c r="S185" s="123"/>
    </row>
    <row r="186" spans="4:19" ht="15.75" customHeight="1" x14ac:dyDescent="0.25">
      <c r="D186" s="123"/>
      <c r="E186" s="152"/>
      <c r="F186" s="153"/>
      <c r="G186" s="123"/>
      <c r="H186" s="149"/>
      <c r="I186" s="171"/>
      <c r="J186" s="150"/>
      <c r="K186" s="123"/>
      <c r="L186" s="165"/>
      <c r="M186" s="123"/>
      <c r="N186" s="123"/>
      <c r="O186" s="123"/>
      <c r="P186" s="123"/>
      <c r="Q186" s="124"/>
      <c r="R186" s="125"/>
      <c r="S186" s="123"/>
    </row>
    <row r="187" spans="4:19" ht="15.75" customHeight="1" x14ac:dyDescent="0.25">
      <c r="D187" s="123"/>
      <c r="E187" s="152"/>
      <c r="F187" s="153"/>
      <c r="G187" s="123"/>
      <c r="H187" s="149"/>
      <c r="I187" s="171"/>
      <c r="J187" s="150"/>
      <c r="K187" s="123"/>
      <c r="L187" s="165"/>
      <c r="M187" s="123"/>
      <c r="N187" s="123"/>
      <c r="O187" s="123"/>
      <c r="P187" s="123"/>
      <c r="Q187" s="124"/>
      <c r="R187" s="125"/>
      <c r="S187" s="123"/>
    </row>
    <row r="188" spans="4:19" ht="15.75" customHeight="1" x14ac:dyDescent="0.25">
      <c r="D188" s="123"/>
      <c r="E188" s="152"/>
      <c r="F188" s="153"/>
      <c r="G188" s="123"/>
      <c r="H188" s="149"/>
      <c r="I188" s="171"/>
      <c r="J188" s="150"/>
      <c r="K188" s="123"/>
      <c r="L188" s="165"/>
      <c r="M188" s="123"/>
      <c r="N188" s="123"/>
      <c r="O188" s="123"/>
      <c r="P188" s="123"/>
      <c r="Q188" s="124"/>
      <c r="R188" s="125"/>
      <c r="S188" s="123"/>
    </row>
    <row r="189" spans="4:19" ht="15.75" customHeight="1" x14ac:dyDescent="0.25">
      <c r="D189" s="123"/>
      <c r="E189" s="152"/>
      <c r="F189" s="153"/>
      <c r="G189" s="123"/>
      <c r="H189" s="149"/>
      <c r="I189" s="171"/>
      <c r="J189" s="150"/>
      <c r="K189" s="123"/>
      <c r="L189" s="165"/>
      <c r="M189" s="123"/>
      <c r="N189" s="123"/>
      <c r="O189" s="123"/>
      <c r="P189" s="123"/>
      <c r="Q189" s="124"/>
      <c r="R189" s="125"/>
      <c r="S189" s="123"/>
    </row>
    <row r="190" spans="4:19" ht="15.75" customHeight="1" x14ac:dyDescent="0.25">
      <c r="D190" s="123"/>
      <c r="E190" s="152"/>
      <c r="F190" s="153"/>
      <c r="G190" s="123"/>
      <c r="H190" s="149"/>
      <c r="I190" s="171"/>
      <c r="J190" s="150"/>
      <c r="K190" s="123"/>
      <c r="L190" s="165"/>
      <c r="M190" s="123"/>
      <c r="N190" s="123"/>
      <c r="O190" s="123"/>
      <c r="P190" s="123"/>
      <c r="Q190" s="124"/>
      <c r="R190" s="125"/>
      <c r="S190" s="123"/>
    </row>
    <row r="191" spans="4:19" ht="15.75" customHeight="1" x14ac:dyDescent="0.25">
      <c r="D191" s="123"/>
      <c r="E191" s="152"/>
      <c r="F191" s="153"/>
      <c r="G191" s="123"/>
      <c r="H191" s="149"/>
      <c r="I191" s="171"/>
      <c r="J191" s="150"/>
      <c r="K191" s="123"/>
      <c r="L191" s="165"/>
      <c r="M191" s="123"/>
      <c r="N191" s="123"/>
      <c r="O191" s="123"/>
      <c r="P191" s="123"/>
      <c r="Q191" s="124"/>
      <c r="R191" s="125"/>
      <c r="S191" s="123"/>
    </row>
    <row r="192" spans="4:19" ht="15.75" customHeight="1" x14ac:dyDescent="0.25">
      <c r="D192" s="123"/>
      <c r="E192" s="152"/>
      <c r="F192" s="153"/>
      <c r="G192" s="123"/>
      <c r="H192" s="149"/>
      <c r="I192" s="171"/>
      <c r="J192" s="150"/>
      <c r="K192" s="123"/>
      <c r="L192" s="165"/>
      <c r="M192" s="123"/>
      <c r="N192" s="123"/>
      <c r="O192" s="123"/>
      <c r="P192" s="123"/>
      <c r="Q192" s="124"/>
      <c r="R192" s="125"/>
      <c r="S192" s="123"/>
    </row>
    <row r="193" spans="4:19" ht="15.75" customHeight="1" x14ac:dyDescent="0.25">
      <c r="D193" s="123"/>
      <c r="E193" s="152"/>
      <c r="F193" s="153"/>
      <c r="G193" s="123"/>
      <c r="H193" s="149"/>
      <c r="I193" s="171"/>
      <c r="J193" s="150"/>
      <c r="K193" s="123"/>
      <c r="L193" s="165"/>
      <c r="M193" s="123"/>
      <c r="N193" s="123"/>
      <c r="O193" s="123"/>
      <c r="P193" s="123"/>
      <c r="Q193" s="124"/>
      <c r="R193" s="125"/>
      <c r="S193" s="123"/>
    </row>
    <row r="194" spans="4:19" ht="15.75" customHeight="1" x14ac:dyDescent="0.25">
      <c r="D194" s="123"/>
      <c r="E194" s="152"/>
      <c r="F194" s="153"/>
      <c r="G194" s="123"/>
      <c r="H194" s="149"/>
      <c r="I194" s="171"/>
      <c r="J194" s="150"/>
      <c r="K194" s="123"/>
      <c r="L194" s="165"/>
      <c r="M194" s="123"/>
      <c r="N194" s="123"/>
      <c r="O194" s="123"/>
      <c r="P194" s="123"/>
      <c r="Q194" s="124"/>
      <c r="R194" s="125"/>
      <c r="S194" s="123"/>
    </row>
    <row r="195" spans="4:19" ht="15.75" customHeight="1" x14ac:dyDescent="0.25">
      <c r="D195" s="123"/>
      <c r="E195" s="152"/>
      <c r="F195" s="153"/>
      <c r="G195" s="123"/>
      <c r="H195" s="149"/>
      <c r="I195" s="171"/>
      <c r="J195" s="150"/>
      <c r="K195" s="123"/>
      <c r="L195" s="165"/>
      <c r="M195" s="123"/>
      <c r="N195" s="123"/>
      <c r="O195" s="123"/>
      <c r="P195" s="123"/>
      <c r="Q195" s="124"/>
      <c r="R195" s="125"/>
      <c r="S195" s="123"/>
    </row>
    <row r="196" spans="4:19" ht="15.75" customHeight="1" x14ac:dyDescent="0.25">
      <c r="D196" s="123"/>
      <c r="E196" s="152"/>
      <c r="F196" s="153"/>
      <c r="G196" s="123"/>
      <c r="H196" s="149"/>
      <c r="I196" s="171"/>
      <c r="J196" s="150"/>
      <c r="K196" s="123"/>
      <c r="L196" s="165"/>
      <c r="M196" s="123"/>
      <c r="N196" s="123"/>
      <c r="O196" s="123"/>
      <c r="P196" s="123"/>
      <c r="Q196" s="124"/>
      <c r="R196" s="125"/>
      <c r="S196" s="123"/>
    </row>
    <row r="197" spans="4:19" ht="15.75" customHeight="1" x14ac:dyDescent="0.25">
      <c r="D197" s="123"/>
      <c r="E197" s="152"/>
      <c r="F197" s="153"/>
      <c r="G197" s="123"/>
      <c r="H197" s="149"/>
      <c r="I197" s="171"/>
      <c r="J197" s="150"/>
      <c r="K197" s="123"/>
      <c r="L197" s="165"/>
      <c r="M197" s="123"/>
      <c r="N197" s="123"/>
      <c r="O197" s="123"/>
      <c r="P197" s="123"/>
      <c r="Q197" s="124"/>
      <c r="R197" s="125"/>
      <c r="S197" s="123"/>
    </row>
    <row r="198" spans="4:19" ht="15.75" customHeight="1" x14ac:dyDescent="0.25">
      <c r="D198" s="123"/>
      <c r="E198" s="152"/>
      <c r="F198" s="153"/>
      <c r="G198" s="123"/>
      <c r="H198" s="149"/>
      <c r="I198" s="171"/>
      <c r="J198" s="150"/>
      <c r="K198" s="123"/>
      <c r="L198" s="165"/>
      <c r="M198" s="123"/>
      <c r="N198" s="123"/>
      <c r="O198" s="123"/>
      <c r="P198" s="123"/>
      <c r="Q198" s="124"/>
      <c r="R198" s="125"/>
      <c r="S198" s="123"/>
    </row>
    <row r="199" spans="4:19" ht="15.75" customHeight="1" x14ac:dyDescent="0.25">
      <c r="D199" s="123"/>
      <c r="E199" s="152"/>
      <c r="F199" s="153"/>
      <c r="G199" s="123"/>
      <c r="H199" s="149"/>
      <c r="I199" s="171"/>
      <c r="J199" s="150"/>
      <c r="K199" s="123"/>
      <c r="L199" s="165"/>
      <c r="M199" s="123"/>
      <c r="N199" s="123"/>
      <c r="O199" s="123"/>
      <c r="P199" s="123"/>
      <c r="Q199" s="124"/>
      <c r="R199" s="125"/>
      <c r="S199" s="123"/>
    </row>
    <row r="200" spans="4:19" ht="15.75" customHeight="1" x14ac:dyDescent="0.25">
      <c r="D200" s="123"/>
      <c r="E200" s="152"/>
      <c r="F200" s="153"/>
      <c r="G200" s="123"/>
      <c r="H200" s="149"/>
      <c r="I200" s="171"/>
      <c r="J200" s="150"/>
      <c r="K200" s="123"/>
      <c r="L200" s="165"/>
      <c r="M200" s="123"/>
      <c r="N200" s="123"/>
      <c r="O200" s="123"/>
      <c r="P200" s="123"/>
      <c r="Q200" s="124"/>
      <c r="R200" s="125"/>
      <c r="S200" s="123"/>
    </row>
    <row r="201" spans="4:19" ht="15.75" customHeight="1" x14ac:dyDescent="0.25">
      <c r="D201" s="123"/>
      <c r="E201" s="152"/>
      <c r="F201" s="153"/>
      <c r="G201" s="123"/>
      <c r="H201" s="149"/>
      <c r="I201" s="171"/>
      <c r="J201" s="150"/>
      <c r="K201" s="123"/>
      <c r="L201" s="165"/>
      <c r="M201" s="123"/>
      <c r="N201" s="123"/>
      <c r="O201" s="123"/>
      <c r="P201" s="123"/>
      <c r="Q201" s="124"/>
      <c r="R201" s="125"/>
      <c r="S201" s="123"/>
    </row>
    <row r="202" spans="4:19" ht="15.75" customHeight="1" x14ac:dyDescent="0.25">
      <c r="D202" s="123"/>
      <c r="E202" s="152"/>
      <c r="F202" s="153"/>
      <c r="G202" s="123"/>
      <c r="H202" s="149"/>
      <c r="I202" s="171"/>
      <c r="J202" s="150"/>
      <c r="K202" s="123"/>
      <c r="L202" s="165"/>
      <c r="M202" s="123"/>
      <c r="N202" s="123"/>
      <c r="O202" s="123"/>
      <c r="P202" s="123"/>
      <c r="Q202" s="124"/>
      <c r="R202" s="125"/>
      <c r="S202" s="123"/>
    </row>
    <row r="203" spans="4:19" ht="15.75" customHeight="1" x14ac:dyDescent="0.25">
      <c r="D203" s="123"/>
      <c r="E203" s="152"/>
      <c r="F203" s="153"/>
      <c r="G203" s="123"/>
      <c r="H203" s="149"/>
      <c r="I203" s="171"/>
      <c r="J203" s="150"/>
      <c r="K203" s="123"/>
      <c r="L203" s="165"/>
      <c r="M203" s="123"/>
      <c r="N203" s="123"/>
      <c r="O203" s="123"/>
      <c r="P203" s="123"/>
      <c r="Q203" s="124"/>
      <c r="R203" s="125"/>
      <c r="S203" s="123"/>
    </row>
    <row r="204" spans="4:19" ht="15.75" customHeight="1" x14ac:dyDescent="0.25">
      <c r="D204" s="123"/>
      <c r="E204" s="152"/>
      <c r="F204" s="153"/>
      <c r="G204" s="123"/>
      <c r="H204" s="149"/>
      <c r="I204" s="171"/>
      <c r="J204" s="150"/>
      <c r="K204" s="123"/>
      <c r="L204" s="165"/>
      <c r="M204" s="123"/>
      <c r="N204" s="123"/>
      <c r="O204" s="123"/>
      <c r="P204" s="123"/>
      <c r="Q204" s="124"/>
      <c r="R204" s="125"/>
      <c r="S204" s="123"/>
    </row>
    <row r="205" spans="4:19" ht="15.75" customHeight="1" x14ac:dyDescent="0.25">
      <c r="D205" s="123"/>
      <c r="E205" s="152"/>
      <c r="F205" s="153"/>
      <c r="G205" s="123"/>
      <c r="H205" s="149"/>
      <c r="I205" s="171"/>
      <c r="J205" s="150"/>
      <c r="K205" s="123"/>
      <c r="L205" s="165"/>
      <c r="M205" s="123"/>
      <c r="N205" s="123"/>
      <c r="O205" s="123"/>
      <c r="P205" s="123"/>
      <c r="Q205" s="124"/>
      <c r="R205" s="125"/>
      <c r="S205" s="123"/>
    </row>
    <row r="206" spans="4:19" ht="15.75" customHeight="1" x14ac:dyDescent="0.25">
      <c r="D206" s="123"/>
      <c r="E206" s="152"/>
      <c r="F206" s="153"/>
      <c r="G206" s="123"/>
      <c r="H206" s="149"/>
      <c r="I206" s="171"/>
      <c r="J206" s="150"/>
      <c r="K206" s="123"/>
      <c r="L206" s="165"/>
      <c r="M206" s="123"/>
      <c r="N206" s="123"/>
      <c r="O206" s="123"/>
      <c r="P206" s="123"/>
      <c r="Q206" s="124"/>
      <c r="R206" s="125"/>
      <c r="S206" s="123"/>
    </row>
    <row r="207" spans="4:19" ht="15.75" customHeight="1" x14ac:dyDescent="0.25">
      <c r="D207" s="123"/>
      <c r="E207" s="152"/>
      <c r="F207" s="153"/>
      <c r="G207" s="123"/>
      <c r="H207" s="149"/>
      <c r="I207" s="171"/>
      <c r="J207" s="150"/>
      <c r="K207" s="123"/>
      <c r="L207" s="165"/>
      <c r="M207" s="123"/>
      <c r="N207" s="123"/>
      <c r="O207" s="123"/>
      <c r="P207" s="123"/>
      <c r="Q207" s="124"/>
      <c r="R207" s="125"/>
      <c r="S207" s="123"/>
    </row>
    <row r="208" spans="4:19" ht="15.75" customHeight="1" x14ac:dyDescent="0.25">
      <c r="D208" s="123"/>
      <c r="E208" s="152"/>
      <c r="F208" s="153"/>
      <c r="G208" s="123"/>
      <c r="H208" s="149"/>
      <c r="I208" s="171"/>
      <c r="J208" s="150"/>
      <c r="K208" s="123"/>
      <c r="L208" s="165"/>
      <c r="M208" s="123"/>
      <c r="N208" s="123"/>
      <c r="O208" s="123"/>
      <c r="P208" s="123"/>
      <c r="Q208" s="124"/>
      <c r="R208" s="125"/>
      <c r="S208" s="123"/>
    </row>
    <row r="209" spans="4:19" ht="15.75" customHeight="1" x14ac:dyDescent="0.25">
      <c r="D209" s="123"/>
      <c r="E209" s="152"/>
      <c r="F209" s="153"/>
      <c r="G209" s="123"/>
      <c r="H209" s="149"/>
      <c r="I209" s="171"/>
      <c r="J209" s="150"/>
      <c r="K209" s="123"/>
      <c r="L209" s="165"/>
      <c r="M209" s="123"/>
      <c r="N209" s="123"/>
      <c r="O209" s="123"/>
      <c r="P209" s="123"/>
      <c r="Q209" s="124"/>
      <c r="R209" s="125"/>
      <c r="S209" s="123"/>
    </row>
    <row r="210" spans="4:19" ht="15.75" customHeight="1" x14ac:dyDescent="0.25">
      <c r="D210" s="123"/>
      <c r="E210" s="152"/>
      <c r="F210" s="153"/>
      <c r="G210" s="123"/>
      <c r="H210" s="149"/>
      <c r="I210" s="171"/>
      <c r="J210" s="150"/>
      <c r="K210" s="123"/>
      <c r="L210" s="165"/>
      <c r="M210" s="123"/>
      <c r="N210" s="123"/>
      <c r="O210" s="123"/>
      <c r="P210" s="123"/>
      <c r="Q210" s="124"/>
      <c r="R210" s="125"/>
      <c r="S210" s="123"/>
    </row>
    <row r="211" spans="4:19" ht="15.75" customHeight="1" x14ac:dyDescent="0.25">
      <c r="D211" s="123"/>
      <c r="E211" s="152"/>
      <c r="F211" s="153"/>
      <c r="G211" s="123"/>
      <c r="H211" s="149"/>
      <c r="I211" s="171"/>
      <c r="J211" s="150"/>
      <c r="K211" s="123"/>
      <c r="L211" s="165"/>
      <c r="M211" s="123"/>
      <c r="N211" s="123"/>
      <c r="O211" s="123"/>
      <c r="P211" s="123"/>
      <c r="Q211" s="124"/>
      <c r="R211" s="125"/>
      <c r="S211" s="123"/>
    </row>
    <row r="212" spans="4:19" ht="15.75" customHeight="1" x14ac:dyDescent="0.25">
      <c r="D212" s="123"/>
      <c r="E212" s="152"/>
      <c r="F212" s="153"/>
      <c r="G212" s="123"/>
      <c r="H212" s="149"/>
      <c r="I212" s="171"/>
      <c r="J212" s="150"/>
      <c r="K212" s="123"/>
      <c r="L212" s="165"/>
      <c r="M212" s="123"/>
      <c r="N212" s="123"/>
      <c r="O212" s="123"/>
      <c r="P212" s="123"/>
      <c r="Q212" s="124"/>
      <c r="R212" s="125"/>
      <c r="S212" s="123"/>
    </row>
    <row r="213" spans="4:19" ht="15.75" customHeight="1" x14ac:dyDescent="0.25">
      <c r="D213" s="123"/>
      <c r="E213" s="152"/>
      <c r="F213" s="153"/>
      <c r="G213" s="123"/>
      <c r="H213" s="149"/>
      <c r="I213" s="171"/>
      <c r="J213" s="150"/>
      <c r="K213" s="123"/>
      <c r="L213" s="165"/>
      <c r="M213" s="123"/>
      <c r="N213" s="123"/>
      <c r="O213" s="123"/>
      <c r="P213" s="123"/>
      <c r="Q213" s="124"/>
      <c r="R213" s="125"/>
      <c r="S213" s="123"/>
    </row>
    <row r="214" spans="4:19" ht="15.75" customHeight="1" x14ac:dyDescent="0.25">
      <c r="D214" s="123"/>
      <c r="E214" s="152"/>
      <c r="F214" s="153"/>
      <c r="G214" s="123"/>
      <c r="H214" s="149"/>
      <c r="I214" s="171"/>
      <c r="J214" s="150"/>
      <c r="K214" s="123"/>
      <c r="L214" s="165"/>
      <c r="M214" s="123"/>
      <c r="N214" s="123"/>
      <c r="O214" s="123"/>
      <c r="P214" s="123"/>
      <c r="Q214" s="124"/>
      <c r="R214" s="125"/>
      <c r="S214" s="123"/>
    </row>
    <row r="215" spans="4:19" ht="15.75" customHeight="1" x14ac:dyDescent="0.25">
      <c r="D215" s="123"/>
      <c r="E215" s="152"/>
      <c r="F215" s="153"/>
      <c r="G215" s="123"/>
      <c r="H215" s="149"/>
      <c r="I215" s="171"/>
      <c r="J215" s="150"/>
      <c r="K215" s="123"/>
      <c r="L215" s="165"/>
      <c r="M215" s="123"/>
      <c r="N215" s="123"/>
      <c r="O215" s="123"/>
      <c r="P215" s="123"/>
      <c r="Q215" s="124"/>
      <c r="R215" s="125"/>
      <c r="S215" s="123"/>
    </row>
    <row r="216" spans="4:19" ht="15.75" customHeight="1" x14ac:dyDescent="0.25">
      <c r="D216" s="123"/>
      <c r="E216" s="152"/>
      <c r="F216" s="153"/>
      <c r="G216" s="123"/>
      <c r="H216" s="149"/>
      <c r="I216" s="171"/>
      <c r="J216" s="150"/>
      <c r="K216" s="123"/>
      <c r="L216" s="165"/>
      <c r="M216" s="123"/>
      <c r="N216" s="123"/>
      <c r="O216" s="123"/>
      <c r="P216" s="123"/>
      <c r="Q216" s="124"/>
      <c r="R216" s="125"/>
      <c r="S216" s="123"/>
    </row>
    <row r="217" spans="4:19" ht="15.75" customHeight="1" x14ac:dyDescent="0.25">
      <c r="D217" s="123"/>
      <c r="E217" s="152"/>
      <c r="F217" s="153"/>
      <c r="G217" s="123"/>
      <c r="H217" s="149"/>
      <c r="I217" s="171"/>
      <c r="J217" s="150"/>
      <c r="K217" s="123"/>
      <c r="L217" s="165"/>
      <c r="M217" s="123"/>
      <c r="N217" s="123"/>
      <c r="O217" s="123"/>
      <c r="P217" s="123"/>
      <c r="Q217" s="124"/>
      <c r="R217" s="125"/>
      <c r="S217" s="123"/>
    </row>
    <row r="218" spans="4:19" ht="15.75" customHeight="1" x14ac:dyDescent="0.25">
      <c r="D218" s="123"/>
      <c r="E218" s="152"/>
      <c r="F218" s="153"/>
      <c r="G218" s="123"/>
      <c r="H218" s="149"/>
      <c r="I218" s="171"/>
      <c r="J218" s="150"/>
      <c r="K218" s="123"/>
      <c r="L218" s="165"/>
      <c r="M218" s="123"/>
      <c r="N218" s="123"/>
      <c r="O218" s="123"/>
      <c r="P218" s="123"/>
      <c r="Q218" s="124"/>
      <c r="R218" s="125"/>
      <c r="S218" s="123"/>
    </row>
    <row r="219" spans="4:19" ht="15.75" customHeight="1" x14ac:dyDescent="0.25">
      <c r="D219" s="123"/>
      <c r="E219" s="152"/>
      <c r="F219" s="153"/>
      <c r="G219" s="123"/>
      <c r="H219" s="149"/>
      <c r="I219" s="171"/>
      <c r="J219" s="150"/>
      <c r="K219" s="123"/>
      <c r="L219" s="165"/>
      <c r="M219" s="123"/>
      <c r="N219" s="123"/>
      <c r="O219" s="123"/>
      <c r="P219" s="123"/>
      <c r="Q219" s="124"/>
      <c r="R219" s="125"/>
      <c r="S219" s="123"/>
    </row>
    <row r="220" spans="4:19" ht="15.75" customHeight="1" x14ac:dyDescent="0.25">
      <c r="D220" s="123"/>
      <c r="E220" s="152"/>
      <c r="F220" s="153"/>
      <c r="G220" s="123"/>
      <c r="H220" s="149"/>
      <c r="I220" s="171"/>
      <c r="J220" s="150"/>
      <c r="K220" s="123"/>
      <c r="L220" s="165"/>
      <c r="M220" s="123"/>
      <c r="N220" s="123"/>
      <c r="O220" s="123"/>
      <c r="P220" s="123"/>
      <c r="Q220" s="124"/>
      <c r="R220" s="125"/>
      <c r="S220" s="123"/>
    </row>
    <row r="221" spans="4:19" ht="15.75" customHeight="1" x14ac:dyDescent="0.25">
      <c r="D221" s="123"/>
      <c r="E221" s="152"/>
      <c r="F221" s="153"/>
      <c r="G221" s="123"/>
      <c r="H221" s="149"/>
      <c r="I221" s="171"/>
      <c r="J221" s="150"/>
      <c r="K221" s="123"/>
      <c r="L221" s="165"/>
      <c r="M221" s="123"/>
      <c r="N221" s="123"/>
      <c r="O221" s="123"/>
      <c r="P221" s="123"/>
      <c r="Q221" s="124"/>
      <c r="R221" s="125"/>
      <c r="S221" s="123"/>
    </row>
    <row r="222" spans="4:19" ht="15.75" customHeight="1" x14ac:dyDescent="0.25">
      <c r="D222" s="123"/>
      <c r="E222" s="152"/>
      <c r="F222" s="153"/>
      <c r="G222" s="123"/>
      <c r="H222" s="149"/>
      <c r="I222" s="171"/>
      <c r="J222" s="150"/>
      <c r="K222" s="123"/>
      <c r="L222" s="165"/>
      <c r="M222" s="123"/>
      <c r="N222" s="123"/>
      <c r="O222" s="123"/>
      <c r="P222" s="123"/>
      <c r="Q222" s="124"/>
      <c r="R222" s="125"/>
      <c r="S222" s="123"/>
    </row>
    <row r="223" spans="4:19" ht="15.75" customHeight="1" x14ac:dyDescent="0.25">
      <c r="D223" s="123"/>
      <c r="E223" s="152"/>
      <c r="F223" s="153"/>
      <c r="G223" s="123"/>
      <c r="H223" s="149"/>
      <c r="I223" s="171"/>
      <c r="J223" s="150"/>
      <c r="K223" s="123"/>
      <c r="L223" s="165"/>
      <c r="M223" s="123"/>
      <c r="N223" s="123"/>
      <c r="O223" s="123"/>
      <c r="P223" s="123"/>
      <c r="Q223" s="124"/>
      <c r="R223" s="125"/>
      <c r="S223" s="123"/>
    </row>
    <row r="224" spans="4:19" ht="15.75" customHeight="1" x14ac:dyDescent="0.25">
      <c r="D224" s="123"/>
      <c r="E224" s="152"/>
      <c r="F224" s="153"/>
      <c r="G224" s="123"/>
      <c r="H224" s="149"/>
      <c r="I224" s="171"/>
      <c r="J224" s="150"/>
      <c r="K224" s="123"/>
      <c r="L224" s="165"/>
      <c r="M224" s="123"/>
      <c r="N224" s="123"/>
      <c r="O224" s="123"/>
      <c r="P224" s="123"/>
      <c r="Q224" s="124"/>
      <c r="R224" s="125"/>
      <c r="S224" s="123"/>
    </row>
    <row r="225" spans="4:19" ht="15.75" customHeight="1" x14ac:dyDescent="0.25">
      <c r="D225" s="123"/>
      <c r="E225" s="152"/>
      <c r="F225" s="153"/>
      <c r="G225" s="123"/>
      <c r="H225" s="149"/>
      <c r="I225" s="171"/>
      <c r="J225" s="150"/>
      <c r="K225" s="123"/>
      <c r="L225" s="165"/>
      <c r="M225" s="123"/>
      <c r="N225" s="123"/>
      <c r="O225" s="123"/>
      <c r="P225" s="123"/>
      <c r="Q225" s="124"/>
      <c r="R225" s="125"/>
      <c r="S225" s="123"/>
    </row>
    <row r="226" spans="4:19" ht="15.75" customHeight="1" x14ac:dyDescent="0.25">
      <c r="D226" s="123"/>
      <c r="E226" s="152"/>
      <c r="F226" s="153"/>
      <c r="G226" s="123"/>
      <c r="H226" s="149"/>
      <c r="I226" s="171"/>
      <c r="J226" s="150"/>
      <c r="K226" s="123"/>
      <c r="L226" s="165"/>
      <c r="M226" s="123"/>
      <c r="N226" s="123"/>
      <c r="O226" s="123"/>
      <c r="P226" s="123"/>
      <c r="Q226" s="124"/>
      <c r="R226" s="125"/>
      <c r="S226" s="123"/>
    </row>
    <row r="227" spans="4:19" ht="15.75" customHeight="1" x14ac:dyDescent="0.25">
      <c r="D227" s="123"/>
      <c r="E227" s="152"/>
      <c r="F227" s="153"/>
      <c r="G227" s="123"/>
      <c r="H227" s="149"/>
      <c r="I227" s="171"/>
      <c r="J227" s="150"/>
      <c r="K227" s="123"/>
      <c r="L227" s="165"/>
      <c r="M227" s="123"/>
      <c r="N227" s="123"/>
      <c r="O227" s="123"/>
      <c r="P227" s="123"/>
      <c r="Q227" s="124"/>
      <c r="R227" s="125"/>
      <c r="S227" s="123"/>
    </row>
    <row r="228" spans="4:19" ht="15.75" customHeight="1" x14ac:dyDescent="0.25">
      <c r="D228" s="123"/>
      <c r="E228" s="152"/>
      <c r="F228" s="153"/>
      <c r="G228" s="123"/>
      <c r="H228" s="149"/>
      <c r="I228" s="171"/>
      <c r="J228" s="150"/>
      <c r="K228" s="123"/>
      <c r="L228" s="165"/>
      <c r="M228" s="123"/>
      <c r="N228" s="123"/>
      <c r="O228" s="123"/>
      <c r="P228" s="123"/>
      <c r="Q228" s="124"/>
      <c r="R228" s="125"/>
      <c r="S228" s="123"/>
    </row>
    <row r="229" spans="4:19" ht="15.75" customHeight="1" x14ac:dyDescent="0.25">
      <c r="D229" s="123"/>
      <c r="E229" s="152"/>
      <c r="F229" s="153"/>
      <c r="G229" s="123"/>
      <c r="H229" s="149"/>
      <c r="I229" s="171"/>
      <c r="J229" s="150"/>
      <c r="K229" s="123"/>
      <c r="L229" s="165"/>
      <c r="M229" s="123"/>
      <c r="N229" s="123"/>
      <c r="O229" s="123"/>
      <c r="P229" s="123"/>
      <c r="Q229" s="124"/>
      <c r="R229" s="125"/>
      <c r="S229" s="123"/>
    </row>
    <row r="230" spans="4:19" ht="15.75" customHeight="1" x14ac:dyDescent="0.25">
      <c r="D230" s="123"/>
      <c r="E230" s="152"/>
      <c r="F230" s="153"/>
      <c r="G230" s="123"/>
      <c r="H230" s="149"/>
      <c r="I230" s="171"/>
      <c r="J230" s="150"/>
      <c r="K230" s="123"/>
      <c r="L230" s="165"/>
      <c r="M230" s="123"/>
      <c r="N230" s="123"/>
      <c r="O230" s="123"/>
      <c r="P230" s="123"/>
      <c r="Q230" s="124"/>
      <c r="R230" s="125"/>
      <c r="S230" s="123"/>
    </row>
    <row r="231" spans="4:19" ht="15.75" customHeight="1" x14ac:dyDescent="0.25">
      <c r="D231" s="123"/>
      <c r="E231" s="152"/>
      <c r="F231" s="153"/>
      <c r="G231" s="123"/>
      <c r="H231" s="149"/>
      <c r="I231" s="171"/>
      <c r="J231" s="150"/>
      <c r="K231" s="123"/>
      <c r="L231" s="165"/>
      <c r="M231" s="123"/>
      <c r="N231" s="123"/>
      <c r="O231" s="123"/>
      <c r="P231" s="123"/>
      <c r="Q231" s="124"/>
      <c r="R231" s="125"/>
      <c r="S231" s="123"/>
    </row>
    <row r="232" spans="4:19" ht="15.75" customHeight="1" x14ac:dyDescent="0.25">
      <c r="D232" s="123"/>
      <c r="E232" s="152"/>
      <c r="F232" s="153"/>
      <c r="G232" s="123"/>
      <c r="H232" s="149"/>
      <c r="I232" s="171"/>
      <c r="J232" s="150"/>
      <c r="K232" s="123"/>
      <c r="L232" s="165"/>
      <c r="M232" s="123"/>
      <c r="N232" s="123"/>
      <c r="O232" s="123"/>
      <c r="P232" s="123"/>
      <c r="Q232" s="124"/>
      <c r="R232" s="125"/>
      <c r="S232" s="123"/>
    </row>
    <row r="233" spans="4:19" ht="15.75" customHeight="1" x14ac:dyDescent="0.25">
      <c r="D233" s="123"/>
      <c r="E233" s="152"/>
      <c r="F233" s="153"/>
      <c r="G233" s="123"/>
      <c r="H233" s="149"/>
      <c r="I233" s="171"/>
      <c r="J233" s="150"/>
      <c r="K233" s="123"/>
      <c r="L233" s="165"/>
      <c r="M233" s="123"/>
      <c r="N233" s="123"/>
      <c r="O233" s="123"/>
      <c r="P233" s="123"/>
      <c r="Q233" s="124"/>
      <c r="R233" s="125"/>
      <c r="S233" s="123"/>
    </row>
    <row r="234" spans="4:19" ht="15.75" customHeight="1" x14ac:dyDescent="0.25">
      <c r="D234" s="123"/>
      <c r="E234" s="152"/>
      <c r="F234" s="153"/>
      <c r="G234" s="123"/>
      <c r="H234" s="149"/>
      <c r="I234" s="171"/>
      <c r="J234" s="150"/>
      <c r="K234" s="123"/>
      <c r="L234" s="165"/>
      <c r="M234" s="123"/>
      <c r="N234" s="123"/>
      <c r="O234" s="123"/>
      <c r="P234" s="123"/>
      <c r="Q234" s="124"/>
      <c r="R234" s="125"/>
      <c r="S234" s="123"/>
    </row>
    <row r="235" spans="4:19" ht="15.75" customHeight="1" x14ac:dyDescent="0.25">
      <c r="D235" s="123"/>
      <c r="E235" s="152"/>
      <c r="F235" s="153"/>
      <c r="G235" s="123"/>
      <c r="H235" s="149"/>
      <c r="I235" s="171"/>
      <c r="J235" s="150"/>
      <c r="K235" s="123"/>
      <c r="L235" s="165"/>
      <c r="M235" s="123"/>
      <c r="N235" s="123"/>
      <c r="O235" s="123"/>
      <c r="P235" s="123"/>
      <c r="Q235" s="124"/>
      <c r="R235" s="125"/>
      <c r="S235" s="123"/>
    </row>
    <row r="236" spans="4:19" ht="15.75" customHeight="1" x14ac:dyDescent="0.25">
      <c r="D236" s="123"/>
      <c r="E236" s="152"/>
      <c r="F236" s="153"/>
      <c r="G236" s="123"/>
      <c r="H236" s="149"/>
      <c r="I236" s="171"/>
      <c r="J236" s="150"/>
      <c r="K236" s="123"/>
      <c r="L236" s="165"/>
      <c r="M236" s="123"/>
      <c r="N236" s="123"/>
      <c r="O236" s="123"/>
      <c r="P236" s="123"/>
      <c r="Q236" s="124"/>
      <c r="R236" s="125"/>
      <c r="S236" s="123"/>
    </row>
    <row r="237" spans="4:19" ht="15.75" customHeight="1" x14ac:dyDescent="0.25">
      <c r="D237" s="123"/>
      <c r="E237" s="152"/>
      <c r="F237" s="153"/>
      <c r="G237" s="123"/>
      <c r="H237" s="149"/>
      <c r="I237" s="171"/>
      <c r="J237" s="150"/>
      <c r="K237" s="123"/>
      <c r="L237" s="165"/>
      <c r="M237" s="123"/>
      <c r="N237" s="123"/>
      <c r="O237" s="123"/>
      <c r="P237" s="123"/>
      <c r="Q237" s="124"/>
      <c r="R237" s="125"/>
      <c r="S237" s="123"/>
    </row>
    <row r="238" spans="4:19" ht="15.75" customHeight="1" x14ac:dyDescent="0.25">
      <c r="D238" s="123"/>
      <c r="E238" s="152"/>
      <c r="F238" s="153"/>
      <c r="G238" s="123"/>
      <c r="H238" s="149"/>
      <c r="I238" s="171"/>
      <c r="J238" s="150"/>
      <c r="K238" s="123"/>
      <c r="L238" s="165"/>
      <c r="M238" s="123"/>
      <c r="N238" s="123"/>
      <c r="O238" s="123"/>
      <c r="P238" s="123"/>
      <c r="Q238" s="124"/>
      <c r="R238" s="125"/>
      <c r="S238" s="123"/>
    </row>
    <row r="239" spans="4:19" ht="15.75" customHeight="1" x14ac:dyDescent="0.25">
      <c r="D239" s="123"/>
      <c r="E239" s="152"/>
      <c r="F239" s="153"/>
      <c r="G239" s="123"/>
      <c r="H239" s="149"/>
      <c r="I239" s="171"/>
      <c r="J239" s="150"/>
      <c r="K239" s="123"/>
      <c r="L239" s="165"/>
      <c r="M239" s="123"/>
      <c r="N239" s="123"/>
      <c r="O239" s="123"/>
      <c r="P239" s="123"/>
      <c r="Q239" s="124"/>
      <c r="R239" s="125"/>
      <c r="S239" s="123"/>
    </row>
    <row r="240" spans="4:19" ht="15.75" customHeight="1" x14ac:dyDescent="0.25">
      <c r="D240" s="123"/>
      <c r="E240" s="152"/>
      <c r="F240" s="153"/>
      <c r="G240" s="123"/>
      <c r="H240" s="149"/>
      <c r="I240" s="171"/>
      <c r="J240" s="150"/>
      <c r="K240" s="123"/>
      <c r="L240" s="165"/>
      <c r="M240" s="123"/>
      <c r="N240" s="123"/>
      <c r="O240" s="123"/>
      <c r="P240" s="123"/>
      <c r="Q240" s="124"/>
      <c r="R240" s="125"/>
      <c r="S240" s="123"/>
    </row>
    <row r="241" spans="4:19" ht="15.75" customHeight="1" x14ac:dyDescent="0.25">
      <c r="D241" s="123"/>
      <c r="E241" s="152"/>
      <c r="F241" s="153"/>
      <c r="G241" s="123"/>
      <c r="H241" s="149"/>
      <c r="I241" s="171"/>
      <c r="J241" s="150"/>
      <c r="K241" s="123"/>
      <c r="L241" s="165"/>
      <c r="M241" s="123"/>
      <c r="N241" s="123"/>
      <c r="O241" s="123"/>
      <c r="P241" s="123"/>
      <c r="Q241" s="124"/>
      <c r="R241" s="125"/>
      <c r="S241" s="123"/>
    </row>
    <row r="242" spans="4:19" ht="15.75" customHeight="1" x14ac:dyDescent="0.25">
      <c r="D242" s="123"/>
      <c r="E242" s="152"/>
      <c r="F242" s="153"/>
      <c r="G242" s="123"/>
      <c r="H242" s="149"/>
      <c r="I242" s="171"/>
      <c r="J242" s="150"/>
      <c r="K242" s="123"/>
      <c r="L242" s="165"/>
      <c r="M242" s="123"/>
      <c r="N242" s="123"/>
      <c r="O242" s="123"/>
      <c r="P242" s="123"/>
      <c r="Q242" s="124"/>
      <c r="R242" s="125"/>
      <c r="S242" s="123"/>
    </row>
    <row r="243" spans="4:19" ht="15.75" customHeight="1" x14ac:dyDescent="0.25">
      <c r="D243" s="123"/>
      <c r="E243" s="152"/>
      <c r="F243" s="153"/>
      <c r="G243" s="123"/>
      <c r="H243" s="149"/>
      <c r="I243" s="171"/>
      <c r="J243" s="150"/>
      <c r="K243" s="123"/>
      <c r="L243" s="165"/>
      <c r="M243" s="123"/>
      <c r="N243" s="123"/>
      <c r="O243" s="123"/>
      <c r="P243" s="123"/>
      <c r="Q243" s="124"/>
      <c r="R243" s="125"/>
      <c r="S243" s="123"/>
    </row>
    <row r="244" spans="4:19" ht="15.75" customHeight="1" x14ac:dyDescent="0.25">
      <c r="D244" s="123"/>
      <c r="E244" s="152"/>
      <c r="F244" s="153"/>
      <c r="G244" s="123"/>
      <c r="H244" s="149"/>
      <c r="I244" s="171"/>
      <c r="J244" s="150"/>
      <c r="K244" s="123"/>
      <c r="L244" s="165"/>
      <c r="M244" s="123"/>
      <c r="N244" s="123"/>
      <c r="O244" s="123"/>
      <c r="P244" s="123"/>
      <c r="Q244" s="124"/>
      <c r="R244" s="125"/>
      <c r="S244" s="123"/>
    </row>
    <row r="245" spans="4:19" ht="15.75" customHeight="1" x14ac:dyDescent="0.25">
      <c r="D245" s="123"/>
      <c r="E245" s="152"/>
      <c r="F245" s="153"/>
      <c r="G245" s="123"/>
      <c r="H245" s="149"/>
      <c r="I245" s="171"/>
      <c r="J245" s="150"/>
      <c r="K245" s="123"/>
      <c r="L245" s="165"/>
      <c r="M245" s="123"/>
      <c r="N245" s="123"/>
      <c r="O245" s="123"/>
      <c r="P245" s="123"/>
      <c r="Q245" s="124"/>
      <c r="R245" s="125"/>
      <c r="S245" s="123"/>
    </row>
    <row r="246" spans="4:19" ht="15.75" customHeight="1" x14ac:dyDescent="0.25">
      <c r="D246" s="123"/>
      <c r="E246" s="152"/>
      <c r="F246" s="153"/>
      <c r="G246" s="123"/>
      <c r="H246" s="149"/>
      <c r="I246" s="171"/>
      <c r="J246" s="150"/>
      <c r="K246" s="123"/>
      <c r="L246" s="165"/>
      <c r="M246" s="123"/>
      <c r="N246" s="123"/>
      <c r="O246" s="123"/>
      <c r="P246" s="123"/>
      <c r="Q246" s="124"/>
      <c r="R246" s="125"/>
      <c r="S246" s="123"/>
    </row>
    <row r="247" spans="4:19" ht="15.75" customHeight="1" x14ac:dyDescent="0.25">
      <c r="D247" s="123"/>
      <c r="E247" s="152"/>
      <c r="F247" s="153"/>
      <c r="G247" s="123"/>
      <c r="H247" s="149"/>
      <c r="I247" s="171"/>
      <c r="J247" s="150"/>
      <c r="K247" s="123"/>
      <c r="L247" s="165"/>
      <c r="M247" s="123"/>
      <c r="N247" s="123"/>
      <c r="O247" s="123"/>
      <c r="P247" s="123"/>
      <c r="Q247" s="124"/>
      <c r="R247" s="125"/>
      <c r="S247" s="123"/>
    </row>
    <row r="248" spans="4:19" ht="15.75" customHeight="1" x14ac:dyDescent="0.25">
      <c r="D248" s="123"/>
      <c r="E248" s="152"/>
      <c r="F248" s="153"/>
      <c r="G248" s="123"/>
      <c r="H248" s="149"/>
      <c r="I248" s="171"/>
      <c r="J248" s="150"/>
      <c r="K248" s="123"/>
      <c r="L248" s="165"/>
      <c r="M248" s="123"/>
      <c r="N248" s="123"/>
      <c r="O248" s="123"/>
      <c r="P248" s="123"/>
      <c r="Q248" s="124"/>
      <c r="R248" s="125"/>
      <c r="S248" s="123"/>
    </row>
    <row r="249" spans="4:19" ht="15.75" customHeight="1" x14ac:dyDescent="0.25">
      <c r="D249" s="123"/>
      <c r="E249" s="152"/>
      <c r="F249" s="153"/>
      <c r="G249" s="123"/>
      <c r="H249" s="149"/>
      <c r="I249" s="171"/>
      <c r="J249" s="150"/>
      <c r="K249" s="123"/>
      <c r="L249" s="165"/>
      <c r="M249" s="123"/>
      <c r="N249" s="123"/>
      <c r="O249" s="123"/>
      <c r="P249" s="123"/>
      <c r="Q249" s="124"/>
      <c r="R249" s="125"/>
      <c r="S249" s="123"/>
    </row>
    <row r="250" spans="4:19" ht="15.75" customHeight="1" x14ac:dyDescent="0.25">
      <c r="D250" s="123"/>
      <c r="E250" s="152"/>
      <c r="F250" s="153"/>
      <c r="G250" s="123"/>
      <c r="H250" s="149"/>
      <c r="I250" s="171"/>
      <c r="J250" s="150"/>
      <c r="K250" s="123"/>
      <c r="L250" s="165"/>
      <c r="M250" s="123"/>
      <c r="N250" s="123"/>
      <c r="O250" s="123"/>
      <c r="P250" s="123"/>
      <c r="Q250" s="124"/>
      <c r="R250" s="125"/>
      <c r="S250" s="123"/>
    </row>
    <row r="251" spans="4:19" ht="15.75" customHeight="1" x14ac:dyDescent="0.25">
      <c r="D251" s="123"/>
      <c r="E251" s="152"/>
      <c r="F251" s="153"/>
      <c r="G251" s="123"/>
      <c r="H251" s="149"/>
      <c r="I251" s="171"/>
      <c r="J251" s="150"/>
      <c r="K251" s="123"/>
      <c r="L251" s="165"/>
      <c r="M251" s="123"/>
      <c r="N251" s="123"/>
      <c r="O251" s="123"/>
      <c r="P251" s="123"/>
      <c r="Q251" s="124"/>
      <c r="R251" s="125"/>
      <c r="S251" s="123"/>
    </row>
    <row r="252" spans="4:19" ht="15.75" customHeight="1" x14ac:dyDescent="0.25">
      <c r="D252" s="123"/>
      <c r="E252" s="152"/>
      <c r="F252" s="153"/>
      <c r="G252" s="123"/>
      <c r="H252" s="149"/>
      <c r="I252" s="171"/>
      <c r="J252" s="150"/>
      <c r="K252" s="123"/>
      <c r="L252" s="165"/>
      <c r="M252" s="123"/>
      <c r="N252" s="123"/>
      <c r="O252" s="123"/>
      <c r="P252" s="123"/>
      <c r="Q252" s="124"/>
      <c r="R252" s="125"/>
      <c r="S252" s="123"/>
    </row>
    <row r="253" spans="4:19" ht="15.75" customHeight="1" x14ac:dyDescent="0.25">
      <c r="D253" s="123"/>
      <c r="E253" s="152"/>
      <c r="F253" s="153"/>
      <c r="G253" s="123"/>
      <c r="H253" s="149"/>
      <c r="I253" s="171"/>
      <c r="J253" s="150"/>
      <c r="K253" s="123"/>
      <c r="L253" s="165"/>
      <c r="M253" s="123"/>
      <c r="N253" s="123"/>
      <c r="O253" s="123"/>
      <c r="P253" s="123"/>
      <c r="Q253" s="124"/>
      <c r="R253" s="125"/>
      <c r="S253" s="123"/>
    </row>
    <row r="254" spans="4:19" ht="15.75" customHeight="1" x14ac:dyDescent="0.25">
      <c r="D254" s="123"/>
      <c r="E254" s="152"/>
      <c r="F254" s="153"/>
      <c r="G254" s="123"/>
      <c r="H254" s="149"/>
      <c r="I254" s="171"/>
      <c r="J254" s="150"/>
      <c r="K254" s="123"/>
      <c r="L254" s="165"/>
      <c r="M254" s="123"/>
      <c r="N254" s="123"/>
      <c r="O254" s="123"/>
      <c r="P254" s="123"/>
      <c r="Q254" s="124"/>
      <c r="R254" s="125"/>
      <c r="S254" s="123"/>
    </row>
    <row r="255" spans="4:19" ht="15.75" customHeight="1" x14ac:dyDescent="0.25">
      <c r="D255" s="123"/>
      <c r="E255" s="152"/>
      <c r="F255" s="153"/>
      <c r="G255" s="123"/>
      <c r="H255" s="149"/>
      <c r="I255" s="171"/>
      <c r="J255" s="150"/>
      <c r="K255" s="123"/>
      <c r="L255" s="165"/>
      <c r="M255" s="123"/>
      <c r="N255" s="123"/>
      <c r="O255" s="123"/>
      <c r="P255" s="123"/>
      <c r="Q255" s="124"/>
      <c r="R255" s="125"/>
      <c r="S255" s="123"/>
    </row>
    <row r="256" spans="4:19" ht="15.75" customHeight="1" x14ac:dyDescent="0.25">
      <c r="D256" s="123"/>
      <c r="E256" s="152"/>
      <c r="F256" s="153"/>
      <c r="G256" s="123"/>
      <c r="H256" s="149"/>
      <c r="I256" s="171"/>
      <c r="J256" s="150"/>
      <c r="K256" s="123"/>
      <c r="L256" s="165"/>
      <c r="M256" s="123"/>
      <c r="N256" s="123"/>
      <c r="O256" s="123"/>
      <c r="P256" s="123"/>
      <c r="Q256" s="124"/>
      <c r="R256" s="125"/>
      <c r="S256" s="123"/>
    </row>
    <row r="257" spans="4:19" ht="15.75" customHeight="1" x14ac:dyDescent="0.25">
      <c r="D257" s="123"/>
      <c r="E257" s="152"/>
      <c r="F257" s="153"/>
      <c r="G257" s="123"/>
      <c r="H257" s="149"/>
      <c r="I257" s="171"/>
      <c r="J257" s="150"/>
      <c r="K257" s="123"/>
      <c r="L257" s="165"/>
      <c r="M257" s="123"/>
      <c r="N257" s="123"/>
      <c r="O257" s="123"/>
      <c r="P257" s="123"/>
      <c r="Q257" s="124"/>
      <c r="R257" s="125"/>
      <c r="S257" s="123"/>
    </row>
    <row r="258" spans="4:19" ht="15.75" customHeight="1" x14ac:dyDescent="0.25">
      <c r="D258" s="123"/>
      <c r="E258" s="152"/>
      <c r="F258" s="153"/>
      <c r="G258" s="123"/>
      <c r="H258" s="149"/>
      <c r="I258" s="171"/>
      <c r="J258" s="150"/>
      <c r="K258" s="123"/>
      <c r="L258" s="165"/>
      <c r="M258" s="123"/>
      <c r="N258" s="123"/>
      <c r="O258" s="123"/>
      <c r="P258" s="123"/>
      <c r="Q258" s="124"/>
      <c r="R258" s="125"/>
      <c r="S258" s="123"/>
    </row>
    <row r="259" spans="4:19" ht="15.75" customHeight="1" x14ac:dyDescent="0.25">
      <c r="D259" s="123"/>
      <c r="E259" s="152"/>
      <c r="F259" s="153"/>
      <c r="G259" s="123"/>
      <c r="H259" s="149"/>
      <c r="I259" s="171"/>
      <c r="J259" s="150"/>
      <c r="K259" s="123"/>
      <c r="L259" s="165"/>
      <c r="M259" s="123"/>
      <c r="N259" s="123"/>
      <c r="O259" s="123"/>
      <c r="P259" s="123"/>
      <c r="Q259" s="124"/>
      <c r="R259" s="125"/>
      <c r="S259" s="123"/>
    </row>
    <row r="260" spans="4:19" ht="15.75" customHeight="1" x14ac:dyDescent="0.25">
      <c r="D260" s="123"/>
      <c r="E260" s="152"/>
      <c r="F260" s="153"/>
      <c r="G260" s="123"/>
      <c r="H260" s="149"/>
      <c r="I260" s="171"/>
      <c r="J260" s="150"/>
      <c r="K260" s="123"/>
      <c r="L260" s="165"/>
      <c r="M260" s="123"/>
      <c r="N260" s="123"/>
      <c r="O260" s="123"/>
      <c r="P260" s="123"/>
      <c r="Q260" s="124"/>
      <c r="R260" s="125"/>
      <c r="S260" s="123"/>
    </row>
    <row r="261" spans="4:19" ht="15.75" customHeight="1" x14ac:dyDescent="0.25">
      <c r="D261" s="123"/>
      <c r="E261" s="152"/>
      <c r="F261" s="153"/>
      <c r="G261" s="123"/>
      <c r="H261" s="149"/>
      <c r="I261" s="171"/>
      <c r="J261" s="150"/>
      <c r="K261" s="123"/>
      <c r="L261" s="165"/>
      <c r="M261" s="123"/>
      <c r="N261" s="123"/>
      <c r="O261" s="123"/>
      <c r="P261" s="123"/>
      <c r="Q261" s="124"/>
      <c r="R261" s="125"/>
      <c r="S261" s="123"/>
    </row>
    <row r="262" spans="4:19" ht="15.75" customHeight="1" x14ac:dyDescent="0.25">
      <c r="D262" s="123"/>
      <c r="E262" s="152"/>
      <c r="F262" s="153"/>
      <c r="G262" s="123"/>
      <c r="H262" s="149"/>
      <c r="I262" s="171"/>
      <c r="J262" s="150"/>
      <c r="K262" s="123"/>
      <c r="L262" s="165"/>
      <c r="M262" s="123"/>
      <c r="N262" s="123"/>
      <c r="O262" s="123"/>
      <c r="P262" s="123"/>
      <c r="Q262" s="124"/>
      <c r="R262" s="125"/>
      <c r="S262" s="123"/>
    </row>
    <row r="263" spans="4:19" ht="15.75" customHeight="1" x14ac:dyDescent="0.25">
      <c r="D263" s="123"/>
      <c r="E263" s="152"/>
      <c r="F263" s="153"/>
      <c r="G263" s="123"/>
      <c r="H263" s="149"/>
      <c r="I263" s="171"/>
      <c r="J263" s="150"/>
      <c r="K263" s="123"/>
      <c r="L263" s="165"/>
      <c r="M263" s="123"/>
      <c r="N263" s="123"/>
      <c r="O263" s="123"/>
      <c r="P263" s="123"/>
      <c r="Q263" s="124"/>
      <c r="R263" s="125"/>
      <c r="S263" s="123"/>
    </row>
    <row r="264" spans="4:19" ht="15.75" customHeight="1" x14ac:dyDescent="0.25">
      <c r="D264" s="123"/>
      <c r="E264" s="152"/>
      <c r="F264" s="153"/>
      <c r="G264" s="123"/>
      <c r="H264" s="149"/>
      <c r="I264" s="171"/>
      <c r="J264" s="150"/>
      <c r="K264" s="123"/>
      <c r="L264" s="165"/>
      <c r="M264" s="123"/>
      <c r="N264" s="123"/>
      <c r="O264" s="123"/>
      <c r="P264" s="123"/>
      <c r="Q264" s="124"/>
      <c r="R264" s="125"/>
      <c r="S264" s="123"/>
    </row>
    <row r="265" spans="4:19" ht="15.75" customHeight="1" x14ac:dyDescent="0.25">
      <c r="D265" s="123"/>
      <c r="E265" s="152"/>
      <c r="F265" s="153"/>
      <c r="G265" s="123"/>
      <c r="H265" s="149"/>
      <c r="I265" s="171"/>
      <c r="J265" s="150"/>
      <c r="K265" s="123"/>
      <c r="L265" s="165"/>
      <c r="M265" s="123"/>
      <c r="N265" s="123"/>
      <c r="O265" s="123"/>
      <c r="P265" s="123"/>
      <c r="Q265" s="124"/>
      <c r="R265" s="125"/>
      <c r="S265" s="123"/>
    </row>
    <row r="266" spans="4:19" ht="15.75" customHeight="1" x14ac:dyDescent="0.25">
      <c r="D266" s="123"/>
      <c r="E266" s="152"/>
      <c r="F266" s="153"/>
      <c r="G266" s="123"/>
      <c r="H266" s="149"/>
      <c r="I266" s="171"/>
      <c r="J266" s="150"/>
      <c r="K266" s="123"/>
      <c r="L266" s="165"/>
      <c r="M266" s="123"/>
      <c r="N266" s="123"/>
      <c r="O266" s="123"/>
      <c r="P266" s="123"/>
      <c r="Q266" s="124"/>
      <c r="R266" s="125"/>
      <c r="S266" s="123"/>
    </row>
    <row r="267" spans="4:19" ht="15.75" customHeight="1" x14ac:dyDescent="0.25">
      <c r="D267" s="123"/>
      <c r="E267" s="152"/>
      <c r="F267" s="153"/>
      <c r="G267" s="123"/>
      <c r="H267" s="149"/>
      <c r="I267" s="171"/>
      <c r="J267" s="150"/>
      <c r="K267" s="123"/>
      <c r="L267" s="165"/>
      <c r="M267" s="123"/>
      <c r="N267" s="123"/>
      <c r="O267" s="123"/>
      <c r="P267" s="123"/>
      <c r="Q267" s="124"/>
      <c r="R267" s="125"/>
      <c r="S267" s="123"/>
    </row>
    <row r="268" spans="4:19" ht="15.75" customHeight="1" x14ac:dyDescent="0.25">
      <c r="D268" s="123"/>
      <c r="E268" s="152"/>
      <c r="F268" s="153"/>
      <c r="G268" s="123"/>
      <c r="H268" s="149"/>
      <c r="I268" s="171"/>
      <c r="J268" s="150"/>
      <c r="K268" s="123"/>
      <c r="L268" s="165"/>
      <c r="M268" s="123"/>
      <c r="N268" s="123"/>
      <c r="O268" s="123"/>
      <c r="P268" s="123"/>
      <c r="Q268" s="124"/>
      <c r="R268" s="125"/>
      <c r="S268" s="123"/>
    </row>
    <row r="269" spans="4:19" ht="15.75" customHeight="1" x14ac:dyDescent="0.25">
      <c r="D269" s="123"/>
      <c r="E269" s="152"/>
      <c r="F269" s="153"/>
      <c r="G269" s="123"/>
      <c r="H269" s="149"/>
      <c r="I269" s="171"/>
      <c r="J269" s="150"/>
      <c r="K269" s="123"/>
      <c r="L269" s="165"/>
      <c r="M269" s="123"/>
      <c r="N269" s="123"/>
      <c r="O269" s="123"/>
      <c r="P269" s="123"/>
      <c r="Q269" s="124"/>
      <c r="R269" s="125"/>
      <c r="S269" s="123"/>
    </row>
    <row r="270" spans="4:19" ht="15.75" customHeight="1" x14ac:dyDescent="0.25">
      <c r="D270" s="123"/>
      <c r="E270" s="152"/>
      <c r="F270" s="153"/>
      <c r="G270" s="123"/>
      <c r="H270" s="149"/>
      <c r="I270" s="171"/>
      <c r="J270" s="150"/>
      <c r="K270" s="123"/>
      <c r="L270" s="165"/>
      <c r="M270" s="123"/>
      <c r="N270" s="123"/>
      <c r="O270" s="123"/>
      <c r="P270" s="123"/>
      <c r="Q270" s="124"/>
      <c r="R270" s="125"/>
      <c r="S270" s="123"/>
    </row>
    <row r="271" spans="4:19" ht="15.75" customHeight="1" x14ac:dyDescent="0.25">
      <c r="D271" s="123"/>
      <c r="E271" s="152"/>
      <c r="F271" s="153"/>
      <c r="G271" s="123"/>
      <c r="H271" s="149"/>
      <c r="I271" s="171"/>
      <c r="J271" s="150"/>
      <c r="K271" s="123"/>
      <c r="L271" s="165"/>
      <c r="M271" s="123"/>
      <c r="N271" s="123"/>
      <c r="O271" s="123"/>
      <c r="P271" s="123"/>
      <c r="Q271" s="124"/>
      <c r="R271" s="125"/>
      <c r="S271" s="123"/>
    </row>
    <row r="272" spans="4:19" ht="15.75" customHeight="1" x14ac:dyDescent="0.25">
      <c r="D272" s="123"/>
      <c r="E272" s="152"/>
      <c r="F272" s="153"/>
      <c r="G272" s="123"/>
      <c r="H272" s="149"/>
      <c r="I272" s="171"/>
      <c r="J272" s="150"/>
      <c r="K272" s="123"/>
      <c r="L272" s="165"/>
      <c r="M272" s="123"/>
      <c r="N272" s="123"/>
      <c r="O272" s="123"/>
      <c r="P272" s="123"/>
      <c r="Q272" s="124"/>
      <c r="R272" s="125"/>
      <c r="S272" s="123"/>
    </row>
    <row r="273" spans="4:19" ht="15.75" customHeight="1" x14ac:dyDescent="0.25">
      <c r="D273" s="123"/>
      <c r="E273" s="152"/>
      <c r="F273" s="153"/>
      <c r="G273" s="123"/>
      <c r="H273" s="149"/>
      <c r="I273" s="171"/>
      <c r="J273" s="150"/>
      <c r="K273" s="123"/>
      <c r="L273" s="165"/>
      <c r="M273" s="123"/>
      <c r="N273" s="123"/>
      <c r="O273" s="123"/>
      <c r="P273" s="123"/>
      <c r="Q273" s="124"/>
      <c r="R273" s="125"/>
      <c r="S273" s="123"/>
    </row>
    <row r="274" spans="4:19" ht="15.75" customHeight="1" x14ac:dyDescent="0.25">
      <c r="D274" s="123"/>
      <c r="E274" s="152"/>
      <c r="F274" s="153"/>
      <c r="G274" s="123"/>
      <c r="H274" s="149"/>
      <c r="I274" s="171"/>
      <c r="J274" s="150"/>
      <c r="K274" s="123"/>
      <c r="L274" s="165"/>
      <c r="M274" s="123"/>
      <c r="N274" s="123"/>
      <c r="O274" s="123"/>
      <c r="P274" s="123"/>
      <c r="Q274" s="124"/>
      <c r="R274" s="125"/>
      <c r="S274" s="123"/>
    </row>
    <row r="275" spans="4:19" ht="15.75" customHeight="1" x14ac:dyDescent="0.25">
      <c r="D275" s="123"/>
      <c r="E275" s="152"/>
      <c r="F275" s="153"/>
      <c r="G275" s="123"/>
      <c r="H275" s="149"/>
      <c r="I275" s="171"/>
      <c r="J275" s="150"/>
      <c r="K275" s="123"/>
      <c r="L275" s="165"/>
      <c r="M275" s="123"/>
      <c r="N275" s="123"/>
      <c r="O275" s="123"/>
      <c r="P275" s="123"/>
      <c r="Q275" s="124"/>
      <c r="R275" s="125"/>
      <c r="S275" s="123"/>
    </row>
    <row r="276" spans="4:19" ht="15.75" customHeight="1" x14ac:dyDescent="0.25">
      <c r="D276" s="123"/>
      <c r="E276" s="152"/>
      <c r="F276" s="153"/>
      <c r="G276" s="123"/>
      <c r="H276" s="149"/>
      <c r="I276" s="171"/>
      <c r="J276" s="150"/>
      <c r="K276" s="123"/>
      <c r="L276" s="165"/>
      <c r="M276" s="123"/>
      <c r="N276" s="123"/>
      <c r="O276" s="123"/>
      <c r="P276" s="123"/>
      <c r="Q276" s="124"/>
      <c r="R276" s="125"/>
      <c r="S276" s="123"/>
    </row>
    <row r="277" spans="4:19" ht="15.75" customHeight="1" x14ac:dyDescent="0.25">
      <c r="D277" s="123"/>
      <c r="E277" s="152"/>
      <c r="F277" s="153"/>
      <c r="G277" s="123"/>
      <c r="H277" s="149"/>
      <c r="I277" s="171"/>
      <c r="J277" s="150"/>
      <c r="K277" s="123"/>
      <c r="L277" s="165"/>
      <c r="M277" s="123"/>
      <c r="N277" s="123"/>
      <c r="O277" s="123"/>
      <c r="P277" s="123"/>
      <c r="Q277" s="124"/>
      <c r="R277" s="125"/>
      <c r="S277" s="123"/>
    </row>
    <row r="278" spans="4:19" ht="15.75" customHeight="1" x14ac:dyDescent="0.25">
      <c r="D278" s="123"/>
      <c r="E278" s="152"/>
      <c r="F278" s="153"/>
      <c r="G278" s="123"/>
      <c r="H278" s="149"/>
      <c r="I278" s="171"/>
      <c r="J278" s="150"/>
      <c r="K278" s="123"/>
      <c r="L278" s="165"/>
      <c r="M278" s="123"/>
      <c r="N278" s="123"/>
      <c r="O278" s="123"/>
      <c r="P278" s="123"/>
      <c r="Q278" s="124"/>
      <c r="R278" s="125"/>
      <c r="S278" s="123"/>
    </row>
    <row r="279" spans="4:19" ht="15.75" customHeight="1" x14ac:dyDescent="0.25">
      <c r="D279" s="123"/>
      <c r="E279" s="152"/>
      <c r="F279" s="153"/>
      <c r="G279" s="123"/>
      <c r="H279" s="149"/>
      <c r="I279" s="171"/>
      <c r="J279" s="150"/>
      <c r="K279" s="123"/>
      <c r="L279" s="165"/>
      <c r="M279" s="123"/>
      <c r="N279" s="123"/>
      <c r="O279" s="123"/>
      <c r="P279" s="123"/>
      <c r="Q279" s="124"/>
      <c r="R279" s="125"/>
      <c r="S279" s="123"/>
    </row>
    <row r="280" spans="4:19" ht="15.75" customHeight="1" x14ac:dyDescent="0.25">
      <c r="D280" s="123"/>
      <c r="E280" s="152"/>
      <c r="F280" s="153"/>
      <c r="G280" s="123"/>
      <c r="H280" s="149"/>
      <c r="I280" s="171"/>
      <c r="J280" s="150"/>
      <c r="K280" s="123"/>
      <c r="L280" s="165"/>
      <c r="M280" s="123"/>
      <c r="N280" s="123"/>
      <c r="O280" s="123"/>
      <c r="P280" s="123"/>
      <c r="Q280" s="124"/>
      <c r="R280" s="125"/>
      <c r="S280" s="123"/>
    </row>
    <row r="281" spans="4:19" ht="15.75" customHeight="1" x14ac:dyDescent="0.25">
      <c r="D281" s="123"/>
      <c r="E281" s="152"/>
      <c r="F281" s="153"/>
      <c r="G281" s="123"/>
      <c r="H281" s="149"/>
      <c r="I281" s="171"/>
      <c r="J281" s="150"/>
      <c r="K281" s="123"/>
      <c r="L281" s="165"/>
      <c r="M281" s="123"/>
      <c r="N281" s="123"/>
      <c r="O281" s="123"/>
      <c r="P281" s="123"/>
      <c r="Q281" s="124"/>
      <c r="R281" s="125"/>
      <c r="S281" s="123"/>
    </row>
    <row r="282" spans="4:19" ht="15.75" customHeight="1" x14ac:dyDescent="0.25">
      <c r="D282" s="123"/>
      <c r="E282" s="152"/>
      <c r="F282" s="153"/>
      <c r="G282" s="123"/>
      <c r="H282" s="149"/>
      <c r="I282" s="171"/>
      <c r="J282" s="150"/>
      <c r="K282" s="123"/>
      <c r="L282" s="165"/>
      <c r="M282" s="123"/>
      <c r="N282" s="123"/>
      <c r="O282" s="123"/>
      <c r="P282" s="123"/>
      <c r="Q282" s="124"/>
      <c r="R282" s="125"/>
      <c r="S282" s="123"/>
    </row>
    <row r="283" spans="4:19" ht="15.75" customHeight="1" x14ac:dyDescent="0.25">
      <c r="D283" s="123"/>
      <c r="E283" s="152"/>
      <c r="F283" s="153"/>
      <c r="G283" s="123"/>
      <c r="H283" s="149"/>
      <c r="I283" s="171"/>
      <c r="J283" s="150"/>
      <c r="K283" s="123"/>
      <c r="L283" s="165"/>
      <c r="M283" s="123"/>
      <c r="N283" s="123"/>
      <c r="O283" s="123"/>
      <c r="P283" s="123"/>
      <c r="Q283" s="124"/>
      <c r="R283" s="125"/>
      <c r="S283" s="123"/>
    </row>
    <row r="284" spans="4:19" ht="15.75" customHeight="1" x14ac:dyDescent="0.25">
      <c r="D284" s="123"/>
      <c r="E284" s="152"/>
      <c r="F284" s="153"/>
      <c r="G284" s="123"/>
      <c r="H284" s="149"/>
      <c r="I284" s="171"/>
      <c r="J284" s="150"/>
      <c r="K284" s="123"/>
      <c r="L284" s="165"/>
      <c r="M284" s="123"/>
      <c r="N284" s="123"/>
      <c r="O284" s="123"/>
      <c r="P284" s="123"/>
      <c r="Q284" s="124"/>
      <c r="R284" s="125"/>
      <c r="S284" s="123"/>
    </row>
    <row r="285" spans="4:19" ht="15.75" customHeight="1" x14ac:dyDescent="0.25">
      <c r="D285" s="123"/>
      <c r="E285" s="152"/>
      <c r="F285" s="153"/>
      <c r="G285" s="123"/>
      <c r="H285" s="149"/>
      <c r="I285" s="171"/>
      <c r="J285" s="150"/>
      <c r="K285" s="123"/>
      <c r="L285" s="165"/>
      <c r="M285" s="123"/>
      <c r="N285" s="123"/>
      <c r="O285" s="123"/>
      <c r="P285" s="123"/>
      <c r="Q285" s="124"/>
      <c r="R285" s="125"/>
      <c r="S285" s="123"/>
    </row>
    <row r="286" spans="4:19" ht="15.75" customHeight="1" x14ac:dyDescent="0.25">
      <c r="D286" s="123"/>
      <c r="E286" s="152"/>
      <c r="F286" s="153"/>
      <c r="G286" s="123"/>
      <c r="H286" s="149"/>
      <c r="I286" s="171"/>
      <c r="J286" s="150"/>
      <c r="K286" s="123"/>
      <c r="L286" s="165"/>
      <c r="M286" s="123"/>
      <c r="N286" s="123"/>
      <c r="O286" s="123"/>
      <c r="P286" s="123"/>
      <c r="Q286" s="124"/>
      <c r="R286" s="125"/>
      <c r="S286" s="123"/>
    </row>
    <row r="287" spans="4:19" ht="15.75" customHeight="1" x14ac:dyDescent="0.25">
      <c r="D287" s="123"/>
      <c r="E287" s="152"/>
      <c r="F287" s="153"/>
      <c r="G287" s="123"/>
      <c r="H287" s="149"/>
      <c r="I287" s="171"/>
      <c r="J287" s="150"/>
      <c r="K287" s="123"/>
      <c r="L287" s="165"/>
      <c r="M287" s="123"/>
      <c r="N287" s="123"/>
      <c r="O287" s="123"/>
      <c r="P287" s="123"/>
      <c r="Q287" s="124"/>
      <c r="R287" s="125"/>
      <c r="S287" s="123"/>
    </row>
    <row r="288" spans="4:19" ht="15.75" customHeight="1" x14ac:dyDescent="0.25">
      <c r="D288" s="123"/>
      <c r="E288" s="152"/>
      <c r="F288" s="153"/>
      <c r="G288" s="123"/>
      <c r="H288" s="149"/>
      <c r="I288" s="171"/>
      <c r="J288" s="150"/>
      <c r="K288" s="123"/>
      <c r="L288" s="165"/>
      <c r="M288" s="123"/>
      <c r="N288" s="123"/>
      <c r="O288" s="123"/>
      <c r="P288" s="123"/>
      <c r="Q288" s="124"/>
      <c r="R288" s="125"/>
      <c r="S288" s="123"/>
    </row>
    <row r="289" spans="4:19" ht="15.75" customHeight="1" x14ac:dyDescent="0.25">
      <c r="D289" s="123"/>
      <c r="E289" s="152"/>
      <c r="F289" s="153"/>
      <c r="G289" s="123"/>
      <c r="H289" s="149"/>
      <c r="I289" s="171"/>
      <c r="J289" s="150"/>
      <c r="K289" s="123"/>
      <c r="L289" s="165"/>
      <c r="M289" s="123"/>
      <c r="N289" s="123"/>
      <c r="O289" s="123"/>
      <c r="P289" s="123"/>
      <c r="Q289" s="124"/>
      <c r="R289" s="125"/>
      <c r="S289" s="123"/>
    </row>
    <row r="290" spans="4:19" ht="15.75" customHeight="1" x14ac:dyDescent="0.25">
      <c r="D290" s="123"/>
      <c r="E290" s="152"/>
      <c r="F290" s="153"/>
      <c r="G290" s="123"/>
      <c r="H290" s="149"/>
      <c r="I290" s="171"/>
      <c r="J290" s="150"/>
      <c r="K290" s="123"/>
      <c r="L290" s="165"/>
      <c r="M290" s="123"/>
      <c r="N290" s="123"/>
      <c r="O290" s="123"/>
      <c r="P290" s="123"/>
      <c r="Q290" s="124"/>
      <c r="R290" s="125"/>
      <c r="S290" s="123"/>
    </row>
    <row r="291" spans="4:19" ht="15.75" customHeight="1" x14ac:dyDescent="0.25">
      <c r="D291" s="123"/>
      <c r="E291" s="152"/>
      <c r="F291" s="153"/>
      <c r="G291" s="123"/>
      <c r="H291" s="149"/>
      <c r="I291" s="171"/>
      <c r="J291" s="150"/>
      <c r="K291" s="123"/>
      <c r="L291" s="165"/>
      <c r="M291" s="123"/>
      <c r="N291" s="123"/>
      <c r="O291" s="123"/>
      <c r="P291" s="123"/>
      <c r="Q291" s="124"/>
      <c r="R291" s="125"/>
      <c r="S291" s="123"/>
    </row>
    <row r="292" spans="4:19" ht="15.75" customHeight="1" x14ac:dyDescent="0.25">
      <c r="D292" s="123"/>
      <c r="E292" s="152"/>
      <c r="F292" s="153"/>
      <c r="G292" s="123"/>
      <c r="H292" s="149"/>
      <c r="I292" s="171"/>
      <c r="J292" s="150"/>
      <c r="K292" s="123"/>
      <c r="L292" s="165"/>
      <c r="M292" s="123"/>
      <c r="N292" s="123"/>
      <c r="O292" s="123"/>
      <c r="P292" s="123"/>
      <c r="Q292" s="124"/>
      <c r="R292" s="125"/>
      <c r="S292" s="123"/>
    </row>
    <row r="293" spans="4:19" ht="15.75" customHeight="1" x14ac:dyDescent="0.25">
      <c r="D293" s="123"/>
      <c r="E293" s="152"/>
      <c r="F293" s="153"/>
      <c r="G293" s="123"/>
      <c r="H293" s="149"/>
      <c r="I293" s="171"/>
      <c r="J293" s="150"/>
      <c r="K293" s="123"/>
      <c r="L293" s="165"/>
      <c r="M293" s="123"/>
      <c r="N293" s="123"/>
      <c r="O293" s="123"/>
      <c r="P293" s="123"/>
      <c r="Q293" s="124"/>
      <c r="R293" s="125"/>
      <c r="S293" s="123"/>
    </row>
    <row r="294" spans="4:19" ht="15.75" customHeight="1" x14ac:dyDescent="0.25">
      <c r="D294" s="123"/>
      <c r="E294" s="152"/>
      <c r="F294" s="153"/>
      <c r="G294" s="123"/>
      <c r="H294" s="149"/>
      <c r="I294" s="171"/>
      <c r="J294" s="150"/>
      <c r="K294" s="123"/>
      <c r="L294" s="165"/>
      <c r="M294" s="123"/>
      <c r="N294" s="123"/>
      <c r="O294" s="123"/>
      <c r="P294" s="123"/>
      <c r="Q294" s="124"/>
      <c r="R294" s="125"/>
      <c r="S294" s="123"/>
    </row>
    <row r="295" spans="4:19" ht="15.75" customHeight="1" x14ac:dyDescent="0.25">
      <c r="D295" s="123"/>
      <c r="E295" s="152"/>
      <c r="F295" s="153"/>
      <c r="G295" s="123"/>
      <c r="H295" s="149"/>
      <c r="I295" s="171"/>
      <c r="J295" s="150"/>
      <c r="K295" s="123"/>
      <c r="L295" s="165"/>
      <c r="M295" s="123"/>
      <c r="N295" s="123"/>
      <c r="O295" s="123"/>
      <c r="P295" s="123"/>
      <c r="Q295" s="124"/>
      <c r="R295" s="125"/>
      <c r="S295" s="123"/>
    </row>
    <row r="296" spans="4:19" ht="15.75" customHeight="1" x14ac:dyDescent="0.25">
      <c r="D296" s="123"/>
      <c r="E296" s="152"/>
      <c r="F296" s="153"/>
      <c r="G296" s="123"/>
      <c r="H296" s="149"/>
      <c r="I296" s="171"/>
      <c r="J296" s="150"/>
      <c r="K296" s="123"/>
      <c r="L296" s="165"/>
      <c r="M296" s="123"/>
      <c r="N296" s="123"/>
      <c r="O296" s="123"/>
      <c r="P296" s="123"/>
      <c r="Q296" s="124"/>
      <c r="R296" s="125"/>
      <c r="S296" s="123"/>
    </row>
    <row r="297" spans="4:19" ht="15.75" customHeight="1" x14ac:dyDescent="0.25">
      <c r="D297" s="123"/>
      <c r="E297" s="152"/>
      <c r="F297" s="153"/>
      <c r="G297" s="123"/>
      <c r="H297" s="149"/>
      <c r="I297" s="171"/>
      <c r="J297" s="150"/>
      <c r="K297" s="123"/>
      <c r="L297" s="165"/>
      <c r="M297" s="123"/>
      <c r="N297" s="123"/>
      <c r="O297" s="123"/>
      <c r="P297" s="123"/>
      <c r="Q297" s="124"/>
      <c r="R297" s="125"/>
      <c r="S297" s="123"/>
    </row>
    <row r="298" spans="4:19" ht="15.75" customHeight="1" x14ac:dyDescent="0.25">
      <c r="D298" s="123"/>
      <c r="E298" s="152"/>
      <c r="F298" s="153"/>
      <c r="G298" s="123"/>
      <c r="H298" s="149"/>
      <c r="I298" s="171"/>
      <c r="J298" s="150"/>
      <c r="K298" s="123"/>
      <c r="L298" s="165"/>
      <c r="M298" s="123"/>
      <c r="N298" s="123"/>
      <c r="O298" s="123"/>
      <c r="P298" s="123"/>
      <c r="Q298" s="124"/>
      <c r="R298" s="125"/>
      <c r="S298" s="123"/>
    </row>
    <row r="299" spans="4:19" ht="15.75" customHeight="1" x14ac:dyDescent="0.25">
      <c r="D299" s="123"/>
      <c r="E299" s="152"/>
      <c r="F299" s="153"/>
      <c r="G299" s="123"/>
      <c r="H299" s="149"/>
      <c r="I299" s="171"/>
      <c r="J299" s="150"/>
      <c r="K299" s="123"/>
      <c r="L299" s="165"/>
      <c r="M299" s="123"/>
      <c r="N299" s="123"/>
      <c r="O299" s="123"/>
      <c r="P299" s="123"/>
      <c r="Q299" s="124"/>
      <c r="R299" s="125"/>
      <c r="S299" s="123"/>
    </row>
    <row r="300" spans="4:19" ht="15.75" customHeight="1" x14ac:dyDescent="0.25">
      <c r="D300" s="123"/>
      <c r="E300" s="152"/>
      <c r="F300" s="153"/>
      <c r="G300" s="123"/>
      <c r="H300" s="149"/>
      <c r="I300" s="171"/>
      <c r="J300" s="150"/>
      <c r="K300" s="123"/>
      <c r="L300" s="165"/>
      <c r="M300" s="123"/>
      <c r="N300" s="123"/>
      <c r="O300" s="123"/>
      <c r="P300" s="123"/>
      <c r="Q300" s="124"/>
      <c r="R300" s="125"/>
      <c r="S300" s="123"/>
    </row>
    <row r="301" spans="4:19" ht="15.75" customHeight="1" x14ac:dyDescent="0.25">
      <c r="D301" s="123"/>
      <c r="E301" s="152"/>
      <c r="F301" s="153"/>
      <c r="G301" s="123"/>
      <c r="H301" s="149"/>
      <c r="I301" s="171"/>
      <c r="J301" s="150"/>
      <c r="K301" s="123"/>
      <c r="L301" s="165"/>
      <c r="M301" s="123"/>
      <c r="N301" s="123"/>
      <c r="O301" s="123"/>
      <c r="P301" s="123"/>
      <c r="Q301" s="124"/>
      <c r="R301" s="125"/>
      <c r="S301" s="123"/>
    </row>
    <row r="302" spans="4:19" ht="15.75" customHeight="1" x14ac:dyDescent="0.25">
      <c r="D302" s="123"/>
      <c r="E302" s="152"/>
      <c r="F302" s="153"/>
      <c r="G302" s="123"/>
      <c r="H302" s="149"/>
      <c r="I302" s="171"/>
      <c r="J302" s="150"/>
      <c r="K302" s="123"/>
      <c r="L302" s="165"/>
      <c r="M302" s="123"/>
      <c r="N302" s="123"/>
      <c r="O302" s="123"/>
      <c r="P302" s="123"/>
      <c r="Q302" s="124"/>
      <c r="R302" s="125"/>
      <c r="S302" s="123"/>
    </row>
    <row r="303" spans="4:19" ht="15.75" customHeight="1" x14ac:dyDescent="0.25">
      <c r="D303" s="123"/>
      <c r="E303" s="152"/>
      <c r="F303" s="153"/>
      <c r="G303" s="123"/>
      <c r="H303" s="149"/>
      <c r="I303" s="171"/>
      <c r="J303" s="150"/>
      <c r="K303" s="123"/>
      <c r="L303" s="165"/>
      <c r="M303" s="123"/>
      <c r="N303" s="123"/>
      <c r="O303" s="123"/>
      <c r="P303" s="123"/>
      <c r="Q303" s="124"/>
      <c r="R303" s="125"/>
      <c r="S303" s="123"/>
    </row>
    <row r="304" spans="4:19" ht="15.75" customHeight="1" x14ac:dyDescent="0.25">
      <c r="D304" s="123"/>
      <c r="E304" s="152"/>
      <c r="F304" s="153"/>
      <c r="G304" s="123"/>
      <c r="H304" s="149"/>
      <c r="I304" s="171"/>
      <c r="J304" s="150"/>
      <c r="K304" s="123"/>
      <c r="L304" s="165"/>
      <c r="M304" s="123"/>
      <c r="N304" s="123"/>
      <c r="O304" s="123"/>
      <c r="P304" s="123"/>
      <c r="Q304" s="124"/>
      <c r="R304" s="125"/>
      <c r="S304" s="123"/>
    </row>
    <row r="305" spans="4:19" ht="15.75" customHeight="1" x14ac:dyDescent="0.25">
      <c r="D305" s="123"/>
      <c r="E305" s="152"/>
      <c r="F305" s="153"/>
      <c r="G305" s="123"/>
      <c r="H305" s="149"/>
      <c r="I305" s="171"/>
      <c r="J305" s="150"/>
      <c r="K305" s="123"/>
      <c r="L305" s="165"/>
      <c r="M305" s="123"/>
      <c r="N305" s="123"/>
      <c r="O305" s="123"/>
      <c r="P305" s="123"/>
      <c r="Q305" s="124"/>
      <c r="R305" s="125"/>
      <c r="S305" s="123"/>
    </row>
    <row r="306" spans="4:19" ht="15.75" customHeight="1" x14ac:dyDescent="0.25">
      <c r="D306" s="123"/>
      <c r="E306" s="152"/>
      <c r="F306" s="153"/>
      <c r="G306" s="123"/>
      <c r="H306" s="149"/>
      <c r="I306" s="171"/>
      <c r="J306" s="150"/>
      <c r="K306" s="123"/>
      <c r="L306" s="165"/>
      <c r="M306" s="123"/>
      <c r="N306" s="123"/>
      <c r="O306" s="123"/>
      <c r="P306" s="123"/>
      <c r="Q306" s="124"/>
      <c r="R306" s="125"/>
      <c r="S306" s="123"/>
    </row>
    <row r="307" spans="4:19" ht="15.75" customHeight="1" x14ac:dyDescent="0.25">
      <c r="D307" s="123"/>
      <c r="E307" s="152"/>
      <c r="F307" s="153"/>
      <c r="G307" s="123"/>
      <c r="H307" s="149"/>
      <c r="I307" s="171"/>
      <c r="J307" s="150"/>
      <c r="K307" s="123"/>
      <c r="L307" s="165"/>
      <c r="M307" s="123"/>
      <c r="N307" s="123"/>
      <c r="O307" s="123"/>
      <c r="P307" s="123"/>
      <c r="Q307" s="124"/>
      <c r="R307" s="125"/>
      <c r="S307" s="123"/>
    </row>
    <row r="308" spans="4:19" ht="15.75" customHeight="1" x14ac:dyDescent="0.25">
      <c r="D308" s="123"/>
      <c r="E308" s="152"/>
      <c r="F308" s="153"/>
      <c r="G308" s="123"/>
      <c r="H308" s="149"/>
      <c r="I308" s="171"/>
      <c r="J308" s="150"/>
      <c r="K308" s="123"/>
      <c r="L308" s="165"/>
      <c r="M308" s="123"/>
      <c r="N308" s="123"/>
      <c r="O308" s="123"/>
      <c r="P308" s="123"/>
      <c r="Q308" s="124"/>
      <c r="R308" s="125"/>
      <c r="S308" s="123"/>
    </row>
    <row r="309" spans="4:19" ht="15.75" customHeight="1" x14ac:dyDescent="0.25">
      <c r="D309" s="123"/>
      <c r="E309" s="152"/>
      <c r="F309" s="153"/>
      <c r="G309" s="123"/>
      <c r="H309" s="149"/>
      <c r="I309" s="171"/>
      <c r="J309" s="150"/>
      <c r="K309" s="123"/>
      <c r="L309" s="165"/>
      <c r="M309" s="123"/>
      <c r="N309" s="123"/>
      <c r="O309" s="123"/>
      <c r="P309" s="123"/>
      <c r="Q309" s="124"/>
      <c r="R309" s="125"/>
      <c r="S309" s="123"/>
    </row>
    <row r="310" spans="4:19" ht="15.75" customHeight="1" x14ac:dyDescent="0.25">
      <c r="D310" s="123"/>
      <c r="E310" s="152"/>
      <c r="F310" s="153"/>
      <c r="G310" s="123"/>
      <c r="H310" s="149"/>
      <c r="I310" s="171"/>
      <c r="J310" s="150"/>
      <c r="K310" s="123"/>
      <c r="L310" s="165"/>
      <c r="M310" s="123"/>
      <c r="N310" s="123"/>
      <c r="O310" s="123"/>
      <c r="P310" s="123"/>
      <c r="Q310" s="124"/>
      <c r="R310" s="125"/>
      <c r="S310" s="123"/>
    </row>
    <row r="311" spans="4:19" ht="15.75" customHeight="1" x14ac:dyDescent="0.25">
      <c r="D311" s="123"/>
      <c r="E311" s="152"/>
      <c r="F311" s="153"/>
      <c r="G311" s="123"/>
      <c r="H311" s="149"/>
      <c r="I311" s="171"/>
      <c r="J311" s="150"/>
      <c r="K311" s="123"/>
      <c r="L311" s="165"/>
      <c r="M311" s="123"/>
      <c r="N311" s="123"/>
      <c r="O311" s="123"/>
      <c r="P311" s="123"/>
      <c r="Q311" s="124"/>
      <c r="R311" s="125"/>
      <c r="S311" s="123"/>
    </row>
    <row r="312" spans="4:19" ht="15.75" customHeight="1" x14ac:dyDescent="0.25">
      <c r="D312" s="123"/>
      <c r="E312" s="152"/>
      <c r="F312" s="153"/>
      <c r="G312" s="123"/>
      <c r="H312" s="149"/>
      <c r="I312" s="171"/>
      <c r="J312" s="150"/>
      <c r="K312" s="123"/>
      <c r="L312" s="165"/>
      <c r="M312" s="123"/>
      <c r="N312" s="123"/>
      <c r="O312" s="123"/>
      <c r="P312" s="123"/>
      <c r="Q312" s="124"/>
      <c r="R312" s="125"/>
      <c r="S312" s="123"/>
    </row>
    <row r="313" spans="4:19" ht="15.75" customHeight="1" x14ac:dyDescent="0.25">
      <c r="D313" s="123"/>
      <c r="E313" s="152"/>
      <c r="F313" s="153"/>
      <c r="G313" s="123"/>
      <c r="H313" s="149"/>
      <c r="I313" s="171"/>
      <c r="J313" s="150"/>
      <c r="K313" s="123"/>
      <c r="L313" s="165"/>
      <c r="M313" s="123"/>
      <c r="N313" s="123"/>
      <c r="O313" s="123"/>
      <c r="P313" s="123"/>
      <c r="Q313" s="124"/>
      <c r="R313" s="125"/>
      <c r="S313" s="123"/>
    </row>
    <row r="314" spans="4:19" ht="15.75" customHeight="1" x14ac:dyDescent="0.25">
      <c r="D314" s="123"/>
      <c r="E314" s="152"/>
      <c r="F314" s="153"/>
      <c r="G314" s="123"/>
      <c r="H314" s="149"/>
      <c r="I314" s="171"/>
      <c r="J314" s="150"/>
      <c r="K314" s="123"/>
      <c r="L314" s="165"/>
      <c r="M314" s="123"/>
      <c r="N314" s="123"/>
      <c r="O314" s="123"/>
      <c r="P314" s="123"/>
      <c r="Q314" s="124"/>
      <c r="R314" s="125"/>
      <c r="S314" s="123"/>
    </row>
    <row r="315" spans="4:19" ht="15.75" customHeight="1" x14ac:dyDescent="0.25">
      <c r="D315" s="123"/>
      <c r="E315" s="152"/>
      <c r="F315" s="153"/>
      <c r="G315" s="123"/>
      <c r="H315" s="149"/>
      <c r="I315" s="171"/>
      <c r="J315" s="150"/>
      <c r="K315" s="123"/>
      <c r="L315" s="165"/>
      <c r="M315" s="123"/>
      <c r="N315" s="123"/>
      <c r="O315" s="123"/>
      <c r="P315" s="123"/>
      <c r="Q315" s="124"/>
      <c r="R315" s="125"/>
      <c r="S315" s="123"/>
    </row>
    <row r="316" spans="4:19" ht="15.75" customHeight="1" x14ac:dyDescent="0.25">
      <c r="D316" s="123"/>
      <c r="E316" s="152"/>
      <c r="F316" s="153"/>
      <c r="G316" s="123"/>
      <c r="H316" s="149"/>
      <c r="I316" s="171"/>
      <c r="J316" s="150"/>
      <c r="K316" s="123"/>
      <c r="L316" s="165"/>
      <c r="M316" s="123"/>
      <c r="N316" s="123"/>
      <c r="O316" s="123"/>
      <c r="P316" s="123"/>
      <c r="Q316" s="124"/>
      <c r="R316" s="125"/>
      <c r="S316" s="123"/>
    </row>
    <row r="317" spans="4:19" ht="15.75" customHeight="1" x14ac:dyDescent="0.25">
      <c r="D317" s="123"/>
      <c r="E317" s="152"/>
      <c r="F317" s="153"/>
      <c r="G317" s="123"/>
      <c r="H317" s="149"/>
      <c r="I317" s="171"/>
      <c r="J317" s="150"/>
      <c r="K317" s="123"/>
      <c r="L317" s="165"/>
      <c r="M317" s="123"/>
      <c r="N317" s="123"/>
      <c r="O317" s="123"/>
      <c r="P317" s="123"/>
      <c r="Q317" s="124"/>
      <c r="R317" s="125"/>
      <c r="S317" s="123"/>
    </row>
    <row r="318" spans="4:19" ht="15.75" customHeight="1" x14ac:dyDescent="0.25">
      <c r="D318" s="123"/>
      <c r="E318" s="152"/>
      <c r="F318" s="153"/>
      <c r="G318" s="123"/>
      <c r="H318" s="149"/>
      <c r="I318" s="171"/>
      <c r="J318" s="150"/>
      <c r="K318" s="123"/>
      <c r="L318" s="165"/>
      <c r="M318" s="123"/>
      <c r="N318" s="123"/>
      <c r="O318" s="123"/>
      <c r="P318" s="123"/>
      <c r="Q318" s="124"/>
      <c r="R318" s="125"/>
      <c r="S318" s="123"/>
    </row>
    <row r="319" spans="4:19" ht="15.75" customHeight="1" x14ac:dyDescent="0.25">
      <c r="D319" s="123"/>
      <c r="E319" s="152"/>
      <c r="F319" s="153"/>
      <c r="G319" s="123"/>
      <c r="H319" s="149"/>
      <c r="I319" s="171"/>
      <c r="J319" s="150"/>
      <c r="K319" s="123"/>
      <c r="L319" s="165"/>
      <c r="M319" s="123"/>
      <c r="N319" s="123"/>
      <c r="O319" s="123"/>
      <c r="P319" s="123"/>
      <c r="Q319" s="124"/>
      <c r="R319" s="125"/>
      <c r="S319" s="123"/>
    </row>
    <row r="320" spans="4:19" ht="15.75" customHeight="1" x14ac:dyDescent="0.25">
      <c r="D320" s="123"/>
      <c r="E320" s="152"/>
      <c r="F320" s="153"/>
      <c r="G320" s="123"/>
      <c r="H320" s="149"/>
      <c r="I320" s="171"/>
      <c r="J320" s="150"/>
      <c r="K320" s="123"/>
      <c r="L320" s="165"/>
      <c r="M320" s="123"/>
      <c r="N320" s="123"/>
      <c r="O320" s="123"/>
      <c r="P320" s="123"/>
      <c r="Q320" s="124"/>
      <c r="R320" s="125"/>
      <c r="S320" s="123"/>
    </row>
    <row r="321" spans="4:19" ht="15.75" customHeight="1" x14ac:dyDescent="0.25">
      <c r="D321" s="123"/>
      <c r="E321" s="152"/>
      <c r="F321" s="153"/>
      <c r="G321" s="123"/>
      <c r="H321" s="149"/>
      <c r="I321" s="171"/>
      <c r="J321" s="150"/>
      <c r="K321" s="123"/>
      <c r="L321" s="165"/>
      <c r="M321" s="123"/>
      <c r="N321" s="123"/>
      <c r="O321" s="123"/>
      <c r="P321" s="123"/>
      <c r="Q321" s="124"/>
      <c r="R321" s="125"/>
      <c r="S321" s="123"/>
    </row>
    <row r="322" spans="4:19" ht="15.75" customHeight="1" x14ac:dyDescent="0.25">
      <c r="D322" s="123"/>
      <c r="E322" s="152"/>
      <c r="F322" s="153"/>
      <c r="G322" s="123"/>
      <c r="H322" s="149"/>
      <c r="I322" s="171"/>
      <c r="J322" s="150"/>
      <c r="K322" s="123"/>
      <c r="L322" s="165"/>
      <c r="M322" s="123"/>
      <c r="N322" s="123"/>
      <c r="O322" s="123"/>
      <c r="P322" s="123"/>
      <c r="Q322" s="124"/>
      <c r="R322" s="125"/>
      <c r="S322" s="123"/>
    </row>
    <row r="323" spans="4:19" ht="15.75" customHeight="1" x14ac:dyDescent="0.25">
      <c r="D323" s="123"/>
      <c r="E323" s="152"/>
      <c r="F323" s="153"/>
      <c r="G323" s="123"/>
      <c r="H323" s="149"/>
      <c r="I323" s="171"/>
      <c r="J323" s="150"/>
      <c r="K323" s="123"/>
      <c r="L323" s="165"/>
      <c r="M323" s="123"/>
      <c r="N323" s="123"/>
      <c r="O323" s="123"/>
      <c r="P323" s="123"/>
      <c r="Q323" s="124"/>
      <c r="R323" s="125"/>
      <c r="S323" s="123"/>
    </row>
    <row r="324" spans="4:19" ht="15.75" customHeight="1" x14ac:dyDescent="0.25">
      <c r="D324" s="123"/>
      <c r="E324" s="152"/>
      <c r="F324" s="153"/>
      <c r="G324" s="123"/>
      <c r="H324" s="149"/>
      <c r="I324" s="171"/>
      <c r="J324" s="150"/>
      <c r="K324" s="123"/>
      <c r="L324" s="165"/>
      <c r="M324" s="123"/>
      <c r="N324" s="123"/>
      <c r="O324" s="123"/>
      <c r="P324" s="123"/>
      <c r="Q324" s="124"/>
      <c r="R324" s="125"/>
      <c r="S324" s="123"/>
    </row>
    <row r="325" spans="4:19" ht="15.75" customHeight="1" x14ac:dyDescent="0.25">
      <c r="D325" s="123"/>
      <c r="E325" s="152"/>
      <c r="F325" s="153"/>
      <c r="G325" s="123"/>
      <c r="H325" s="149"/>
      <c r="I325" s="171"/>
      <c r="J325" s="150"/>
      <c r="K325" s="123"/>
      <c r="L325" s="165"/>
      <c r="M325" s="123"/>
      <c r="N325" s="123"/>
      <c r="O325" s="123"/>
      <c r="P325" s="123"/>
      <c r="Q325" s="124"/>
      <c r="R325" s="125"/>
      <c r="S325" s="123"/>
    </row>
    <row r="326" spans="4:19" ht="15.75" customHeight="1" x14ac:dyDescent="0.25">
      <c r="D326" s="123"/>
      <c r="E326" s="152"/>
      <c r="F326" s="153"/>
      <c r="G326" s="123"/>
      <c r="H326" s="149"/>
      <c r="I326" s="171"/>
      <c r="J326" s="150"/>
      <c r="K326" s="123"/>
      <c r="L326" s="165"/>
      <c r="M326" s="123"/>
      <c r="N326" s="123"/>
      <c r="O326" s="123"/>
      <c r="P326" s="123"/>
      <c r="Q326" s="124"/>
      <c r="R326" s="125"/>
      <c r="S326" s="123"/>
    </row>
    <row r="327" spans="4:19" ht="15.75" customHeight="1" x14ac:dyDescent="0.25">
      <c r="D327" s="123"/>
      <c r="E327" s="152"/>
      <c r="F327" s="153"/>
      <c r="G327" s="123"/>
      <c r="H327" s="149"/>
      <c r="I327" s="171"/>
      <c r="J327" s="150"/>
      <c r="K327" s="123"/>
      <c r="L327" s="165"/>
      <c r="M327" s="123"/>
      <c r="N327" s="123"/>
      <c r="O327" s="123"/>
      <c r="P327" s="123"/>
      <c r="Q327" s="124"/>
      <c r="R327" s="125"/>
      <c r="S327" s="123"/>
    </row>
    <row r="328" spans="4:19" ht="15.75" customHeight="1" x14ac:dyDescent="0.25">
      <c r="D328" s="123"/>
      <c r="E328" s="152"/>
      <c r="F328" s="153"/>
      <c r="G328" s="123"/>
      <c r="H328" s="149"/>
      <c r="I328" s="171"/>
      <c r="J328" s="150"/>
      <c r="K328" s="123"/>
      <c r="L328" s="165"/>
      <c r="M328" s="123"/>
      <c r="N328" s="123"/>
      <c r="O328" s="123"/>
      <c r="P328" s="123"/>
      <c r="Q328" s="124"/>
      <c r="R328" s="125"/>
      <c r="S328" s="123"/>
    </row>
    <row r="329" spans="4:19" ht="15.75" customHeight="1" x14ac:dyDescent="0.25">
      <c r="D329" s="123"/>
      <c r="E329" s="152"/>
      <c r="F329" s="153"/>
      <c r="G329" s="123"/>
      <c r="H329" s="149"/>
      <c r="I329" s="171"/>
      <c r="J329" s="150"/>
      <c r="K329" s="123"/>
      <c r="L329" s="165"/>
      <c r="M329" s="123"/>
      <c r="N329" s="123"/>
      <c r="O329" s="123"/>
      <c r="P329" s="123"/>
      <c r="Q329" s="124"/>
      <c r="R329" s="125"/>
      <c r="S329" s="123"/>
    </row>
    <row r="330" spans="4:19" ht="15.75" customHeight="1" x14ac:dyDescent="0.25">
      <c r="D330" s="123"/>
      <c r="E330" s="152"/>
      <c r="F330" s="153"/>
      <c r="G330" s="123"/>
      <c r="H330" s="149"/>
      <c r="I330" s="171"/>
      <c r="J330" s="150"/>
      <c r="K330" s="123"/>
      <c r="L330" s="165"/>
      <c r="M330" s="123"/>
      <c r="N330" s="123"/>
      <c r="O330" s="123"/>
      <c r="P330" s="123"/>
      <c r="Q330" s="124"/>
      <c r="R330" s="125"/>
      <c r="S330" s="123"/>
    </row>
    <row r="331" spans="4:19" ht="15.75" customHeight="1" x14ac:dyDescent="0.25">
      <c r="D331" s="123"/>
      <c r="E331" s="152"/>
      <c r="F331" s="153"/>
      <c r="G331" s="123"/>
      <c r="H331" s="149"/>
      <c r="I331" s="171"/>
      <c r="J331" s="150"/>
      <c r="K331" s="123"/>
      <c r="L331" s="165"/>
      <c r="M331" s="123"/>
      <c r="N331" s="123"/>
      <c r="O331" s="123"/>
      <c r="P331" s="123"/>
      <c r="Q331" s="124"/>
      <c r="R331" s="125"/>
      <c r="S331" s="123"/>
    </row>
    <row r="332" spans="4:19" ht="15.75" customHeight="1" x14ac:dyDescent="0.25">
      <c r="D332" s="123"/>
      <c r="E332" s="152"/>
      <c r="F332" s="153"/>
      <c r="G332" s="123"/>
      <c r="H332" s="149"/>
      <c r="I332" s="171"/>
      <c r="J332" s="150"/>
      <c r="K332" s="123"/>
      <c r="L332" s="165"/>
      <c r="M332" s="123"/>
      <c r="N332" s="123"/>
      <c r="O332" s="123"/>
      <c r="P332" s="123"/>
      <c r="Q332" s="124"/>
      <c r="R332" s="125"/>
      <c r="S332" s="123"/>
    </row>
    <row r="333" spans="4:19" ht="15.75" customHeight="1" x14ac:dyDescent="0.25">
      <c r="D333" s="123"/>
      <c r="E333" s="152"/>
      <c r="F333" s="153"/>
      <c r="G333" s="123"/>
      <c r="H333" s="149"/>
      <c r="I333" s="171"/>
      <c r="J333" s="150"/>
      <c r="K333" s="123"/>
      <c r="L333" s="165"/>
      <c r="M333" s="123"/>
      <c r="N333" s="123"/>
      <c r="O333" s="123"/>
      <c r="P333" s="123"/>
      <c r="Q333" s="124"/>
      <c r="R333" s="125"/>
      <c r="S333" s="123"/>
    </row>
    <row r="334" spans="4:19" ht="15.75" customHeight="1" x14ac:dyDescent="0.25">
      <c r="D334" s="123"/>
      <c r="E334" s="152"/>
      <c r="F334" s="153"/>
      <c r="G334" s="123"/>
      <c r="H334" s="149"/>
      <c r="I334" s="171"/>
      <c r="J334" s="150"/>
      <c r="K334" s="123"/>
      <c r="L334" s="165"/>
      <c r="M334" s="123"/>
      <c r="N334" s="123"/>
      <c r="O334" s="123"/>
      <c r="P334" s="123"/>
      <c r="Q334" s="124"/>
      <c r="R334" s="125"/>
      <c r="S334" s="123"/>
    </row>
    <row r="335" spans="4:19" ht="15.75" customHeight="1" x14ac:dyDescent="0.25">
      <c r="D335" s="123"/>
      <c r="E335" s="152"/>
      <c r="F335" s="153"/>
      <c r="G335" s="123"/>
      <c r="H335" s="149"/>
      <c r="I335" s="171"/>
      <c r="J335" s="150"/>
      <c r="K335" s="123"/>
      <c r="L335" s="165"/>
      <c r="M335" s="123"/>
      <c r="N335" s="123"/>
      <c r="O335" s="123"/>
      <c r="P335" s="123"/>
      <c r="Q335" s="124"/>
      <c r="R335" s="125"/>
      <c r="S335" s="123"/>
    </row>
    <row r="336" spans="4:19" ht="15.75" customHeight="1" x14ac:dyDescent="0.25">
      <c r="D336" s="123"/>
      <c r="E336" s="152"/>
      <c r="F336" s="153"/>
      <c r="G336" s="123"/>
      <c r="H336" s="149"/>
      <c r="I336" s="171"/>
      <c r="J336" s="150"/>
      <c r="K336" s="123"/>
      <c r="L336" s="165"/>
      <c r="M336" s="123"/>
      <c r="N336" s="123"/>
      <c r="O336" s="123"/>
      <c r="P336" s="123"/>
      <c r="Q336" s="124"/>
      <c r="R336" s="125"/>
      <c r="S336" s="123"/>
    </row>
    <row r="337" spans="4:19" ht="15.75" customHeight="1" x14ac:dyDescent="0.25">
      <c r="D337" s="123"/>
      <c r="E337" s="152"/>
      <c r="F337" s="153"/>
      <c r="G337" s="123"/>
      <c r="H337" s="149"/>
      <c r="I337" s="171"/>
      <c r="J337" s="150"/>
      <c r="K337" s="123"/>
      <c r="L337" s="165"/>
      <c r="M337" s="123"/>
      <c r="N337" s="123"/>
      <c r="O337" s="123"/>
      <c r="P337" s="123"/>
      <c r="Q337" s="124"/>
      <c r="R337" s="125"/>
      <c r="S337" s="123"/>
    </row>
    <row r="338" spans="4:19" ht="15.75" customHeight="1" x14ac:dyDescent="0.25">
      <c r="D338" s="123"/>
      <c r="E338" s="152"/>
      <c r="F338" s="153"/>
      <c r="G338" s="123"/>
      <c r="H338" s="149"/>
      <c r="I338" s="171"/>
      <c r="J338" s="150"/>
      <c r="K338" s="123"/>
      <c r="L338" s="165"/>
      <c r="M338" s="123"/>
      <c r="N338" s="123"/>
      <c r="O338" s="123"/>
      <c r="P338" s="123"/>
      <c r="Q338" s="124"/>
      <c r="R338" s="125"/>
      <c r="S338" s="123"/>
    </row>
    <row r="339" spans="4:19" ht="15.75" customHeight="1" x14ac:dyDescent="0.25">
      <c r="D339" s="123"/>
      <c r="E339" s="152"/>
      <c r="F339" s="153"/>
      <c r="G339" s="123"/>
      <c r="H339" s="149"/>
      <c r="I339" s="171"/>
      <c r="J339" s="150"/>
      <c r="K339" s="123"/>
      <c r="L339" s="165"/>
      <c r="M339" s="123"/>
      <c r="N339" s="123"/>
      <c r="O339" s="123"/>
      <c r="P339" s="123"/>
      <c r="Q339" s="124"/>
      <c r="R339" s="125"/>
      <c r="S339" s="123"/>
    </row>
    <row r="340" spans="4:19" ht="15.75" customHeight="1" x14ac:dyDescent="0.25">
      <c r="D340" s="123"/>
      <c r="E340" s="152"/>
      <c r="F340" s="153"/>
      <c r="G340" s="123"/>
      <c r="H340" s="149"/>
      <c r="I340" s="171"/>
      <c r="J340" s="150"/>
      <c r="K340" s="123"/>
      <c r="L340" s="165"/>
      <c r="M340" s="123"/>
      <c r="N340" s="123"/>
      <c r="O340" s="123"/>
      <c r="P340" s="123"/>
      <c r="Q340" s="124"/>
      <c r="R340" s="125"/>
      <c r="S340" s="123"/>
    </row>
    <row r="341" spans="4:19" ht="15.75" customHeight="1" x14ac:dyDescent="0.25">
      <c r="D341" s="123"/>
      <c r="E341" s="152"/>
      <c r="F341" s="153"/>
      <c r="G341" s="123"/>
      <c r="H341" s="149"/>
      <c r="I341" s="171"/>
      <c r="J341" s="150"/>
      <c r="K341" s="123"/>
      <c r="L341" s="165"/>
      <c r="M341" s="123"/>
      <c r="N341" s="123"/>
      <c r="O341" s="123"/>
      <c r="P341" s="123"/>
      <c r="Q341" s="124"/>
      <c r="R341" s="125"/>
      <c r="S341" s="123"/>
    </row>
    <row r="342" spans="4:19" ht="15.75" customHeight="1" x14ac:dyDescent="0.25">
      <c r="D342" s="123"/>
      <c r="E342" s="152"/>
      <c r="F342" s="153"/>
      <c r="G342" s="123"/>
      <c r="H342" s="149"/>
      <c r="I342" s="171"/>
      <c r="J342" s="150"/>
      <c r="K342" s="123"/>
      <c r="L342" s="165"/>
      <c r="M342" s="123"/>
      <c r="N342" s="123"/>
      <c r="O342" s="123"/>
      <c r="P342" s="123"/>
      <c r="Q342" s="124"/>
      <c r="R342" s="125"/>
      <c r="S342" s="123"/>
    </row>
    <row r="343" spans="4:19" ht="15.75" customHeight="1" x14ac:dyDescent="0.25">
      <c r="D343" s="123"/>
      <c r="E343" s="152"/>
      <c r="F343" s="153"/>
      <c r="G343" s="123"/>
      <c r="H343" s="149"/>
      <c r="I343" s="171"/>
      <c r="J343" s="150"/>
      <c r="K343" s="123"/>
      <c r="L343" s="165"/>
      <c r="M343" s="123"/>
      <c r="N343" s="123"/>
      <c r="O343" s="123"/>
      <c r="P343" s="123"/>
      <c r="Q343" s="124"/>
      <c r="R343" s="125"/>
      <c r="S343" s="123"/>
    </row>
    <row r="344" spans="4:19" ht="15.75" customHeight="1" x14ac:dyDescent="0.25">
      <c r="D344" s="123"/>
      <c r="E344" s="152"/>
      <c r="F344" s="153"/>
      <c r="G344" s="123"/>
      <c r="H344" s="149"/>
      <c r="I344" s="171"/>
      <c r="J344" s="150"/>
      <c r="K344" s="123"/>
      <c r="L344" s="165"/>
      <c r="M344" s="123"/>
      <c r="N344" s="123"/>
      <c r="O344" s="123"/>
      <c r="P344" s="123"/>
      <c r="Q344" s="124"/>
      <c r="R344" s="125"/>
      <c r="S344" s="123"/>
    </row>
    <row r="345" spans="4:19" ht="15.75" customHeight="1" x14ac:dyDescent="0.25">
      <c r="D345" s="123"/>
      <c r="E345" s="152"/>
      <c r="F345" s="153"/>
      <c r="G345" s="123"/>
      <c r="H345" s="149"/>
      <c r="I345" s="171"/>
      <c r="J345" s="150"/>
      <c r="K345" s="123"/>
      <c r="L345" s="165"/>
      <c r="M345" s="123"/>
      <c r="N345" s="123"/>
      <c r="O345" s="123"/>
      <c r="P345" s="123"/>
      <c r="Q345" s="124"/>
      <c r="R345" s="125"/>
      <c r="S345" s="123"/>
    </row>
    <row r="346" spans="4:19" ht="15.75" customHeight="1" x14ac:dyDescent="0.25">
      <c r="D346" s="123"/>
      <c r="E346" s="152"/>
      <c r="F346" s="153"/>
      <c r="G346" s="123"/>
      <c r="H346" s="149"/>
      <c r="I346" s="171"/>
      <c r="J346" s="150"/>
      <c r="K346" s="123"/>
      <c r="L346" s="165"/>
      <c r="M346" s="123"/>
      <c r="N346" s="123"/>
      <c r="O346" s="123"/>
      <c r="P346" s="123"/>
      <c r="Q346" s="124"/>
      <c r="R346" s="125"/>
      <c r="S346" s="123"/>
    </row>
    <row r="347" spans="4:19" ht="15.75" customHeight="1" x14ac:dyDescent="0.25">
      <c r="D347" s="123"/>
      <c r="E347" s="152"/>
      <c r="F347" s="153"/>
      <c r="G347" s="123"/>
      <c r="H347" s="149"/>
      <c r="I347" s="171"/>
      <c r="J347" s="150"/>
      <c r="K347" s="123"/>
      <c r="L347" s="165"/>
      <c r="M347" s="123"/>
      <c r="N347" s="123"/>
      <c r="O347" s="123"/>
      <c r="P347" s="123"/>
      <c r="Q347" s="124"/>
      <c r="R347" s="125"/>
      <c r="S347" s="123"/>
    </row>
    <row r="348" spans="4:19" ht="15.75" customHeight="1" x14ac:dyDescent="0.25">
      <c r="D348" s="123"/>
      <c r="E348" s="152"/>
      <c r="F348" s="153"/>
      <c r="G348" s="123"/>
      <c r="H348" s="149"/>
      <c r="I348" s="171"/>
      <c r="J348" s="150"/>
      <c r="K348" s="123"/>
      <c r="L348" s="165"/>
      <c r="M348" s="123"/>
      <c r="N348" s="123"/>
      <c r="O348" s="123"/>
      <c r="P348" s="123"/>
      <c r="Q348" s="124"/>
      <c r="R348" s="125"/>
      <c r="S348" s="123"/>
    </row>
    <row r="349" spans="4:19" ht="15.75" customHeight="1" x14ac:dyDescent="0.25">
      <c r="D349" s="123"/>
      <c r="E349" s="152"/>
      <c r="F349" s="153"/>
      <c r="G349" s="123"/>
      <c r="H349" s="149"/>
      <c r="I349" s="171"/>
      <c r="J349" s="150"/>
      <c r="K349" s="123"/>
      <c r="L349" s="165"/>
      <c r="M349" s="123"/>
      <c r="N349" s="123"/>
      <c r="O349" s="123"/>
      <c r="P349" s="123"/>
      <c r="Q349" s="124"/>
      <c r="R349" s="125"/>
      <c r="S349" s="123"/>
    </row>
    <row r="350" spans="4:19" ht="15.75" customHeight="1" x14ac:dyDescent="0.25">
      <c r="D350" s="123"/>
      <c r="E350" s="152"/>
      <c r="F350" s="153"/>
      <c r="G350" s="123"/>
      <c r="H350" s="149"/>
      <c r="I350" s="171"/>
      <c r="J350" s="150"/>
      <c r="K350" s="123"/>
      <c r="L350" s="165"/>
      <c r="M350" s="123"/>
      <c r="N350" s="123"/>
      <c r="O350" s="123"/>
      <c r="P350" s="123"/>
      <c r="Q350" s="124"/>
      <c r="R350" s="125"/>
      <c r="S350" s="123"/>
    </row>
    <row r="351" spans="4:19" ht="15.75" customHeight="1" x14ac:dyDescent="0.25">
      <c r="D351" s="123"/>
      <c r="E351" s="152"/>
      <c r="F351" s="153"/>
      <c r="G351" s="123"/>
      <c r="H351" s="149"/>
      <c r="I351" s="171"/>
      <c r="J351" s="150"/>
      <c r="K351" s="123"/>
      <c r="L351" s="165"/>
      <c r="M351" s="123"/>
      <c r="N351" s="123"/>
      <c r="O351" s="123"/>
      <c r="P351" s="123"/>
      <c r="Q351" s="124"/>
      <c r="R351" s="125"/>
      <c r="S351" s="123"/>
    </row>
    <row r="352" spans="4:19" ht="15.75" customHeight="1" x14ac:dyDescent="0.25">
      <c r="D352" s="123"/>
      <c r="E352" s="152"/>
      <c r="F352" s="153"/>
      <c r="G352" s="123"/>
      <c r="H352" s="149"/>
      <c r="I352" s="171"/>
      <c r="J352" s="150"/>
      <c r="K352" s="123"/>
      <c r="L352" s="165"/>
      <c r="M352" s="123"/>
      <c r="N352" s="123"/>
      <c r="O352" s="123"/>
      <c r="P352" s="123"/>
      <c r="Q352" s="124"/>
      <c r="R352" s="125"/>
      <c r="S352" s="123"/>
    </row>
    <row r="353" spans="4:19" ht="15.75" customHeight="1" x14ac:dyDescent="0.25">
      <c r="D353" s="123"/>
      <c r="E353" s="152"/>
      <c r="F353" s="153"/>
      <c r="G353" s="123"/>
      <c r="H353" s="149"/>
      <c r="I353" s="171"/>
      <c r="J353" s="150"/>
      <c r="K353" s="123"/>
      <c r="L353" s="165"/>
      <c r="M353" s="123"/>
      <c r="N353" s="123"/>
      <c r="O353" s="123"/>
      <c r="P353" s="123"/>
      <c r="Q353" s="124"/>
      <c r="R353" s="125"/>
      <c r="S353" s="123"/>
    </row>
    <row r="354" spans="4:19" ht="15.75" customHeight="1" x14ac:dyDescent="0.25">
      <c r="D354" s="123"/>
      <c r="E354" s="152"/>
      <c r="F354" s="153"/>
      <c r="G354" s="123"/>
      <c r="H354" s="149"/>
      <c r="I354" s="171"/>
      <c r="J354" s="150"/>
      <c r="K354" s="123"/>
      <c r="L354" s="165"/>
      <c r="M354" s="123"/>
      <c r="N354" s="123"/>
      <c r="O354" s="123"/>
      <c r="P354" s="123"/>
      <c r="Q354" s="124"/>
      <c r="R354" s="125"/>
      <c r="S354" s="123"/>
    </row>
    <row r="355" spans="4:19" ht="15.75" customHeight="1" x14ac:dyDescent="0.25">
      <c r="D355" s="123"/>
      <c r="E355" s="152"/>
      <c r="F355" s="153"/>
      <c r="G355" s="123"/>
      <c r="H355" s="149"/>
      <c r="I355" s="171"/>
      <c r="J355" s="150"/>
      <c r="K355" s="123"/>
      <c r="L355" s="165"/>
      <c r="M355" s="123"/>
      <c r="N355" s="123"/>
      <c r="O355" s="123"/>
      <c r="P355" s="123"/>
      <c r="Q355" s="124"/>
      <c r="R355" s="125"/>
      <c r="S355" s="123"/>
    </row>
    <row r="356" spans="4:19" ht="15.75" customHeight="1" x14ac:dyDescent="0.25">
      <c r="D356" s="123"/>
      <c r="E356" s="152"/>
      <c r="F356" s="153"/>
      <c r="G356" s="123"/>
      <c r="H356" s="149"/>
      <c r="I356" s="171"/>
      <c r="J356" s="150"/>
      <c r="K356" s="123"/>
      <c r="L356" s="165"/>
      <c r="M356" s="123"/>
      <c r="N356" s="123"/>
      <c r="O356" s="123"/>
      <c r="P356" s="123"/>
      <c r="Q356" s="124"/>
      <c r="R356" s="125"/>
      <c r="S356" s="123"/>
    </row>
    <row r="357" spans="4:19" ht="15.75" customHeight="1" x14ac:dyDescent="0.25">
      <c r="D357" s="123"/>
      <c r="E357" s="152"/>
      <c r="F357" s="153"/>
      <c r="G357" s="123"/>
      <c r="H357" s="149"/>
      <c r="I357" s="171"/>
      <c r="J357" s="150"/>
      <c r="K357" s="123"/>
      <c r="L357" s="165"/>
      <c r="M357" s="123"/>
      <c r="N357" s="123"/>
      <c r="O357" s="123"/>
      <c r="P357" s="123"/>
      <c r="Q357" s="124"/>
      <c r="R357" s="125"/>
      <c r="S357" s="123"/>
    </row>
    <row r="358" spans="4:19" ht="15.75" customHeight="1" x14ac:dyDescent="0.25">
      <c r="D358" s="123"/>
      <c r="E358" s="152"/>
      <c r="F358" s="153"/>
      <c r="G358" s="123"/>
      <c r="H358" s="149"/>
      <c r="I358" s="171"/>
      <c r="J358" s="150"/>
      <c r="K358" s="123"/>
      <c r="L358" s="165"/>
      <c r="M358" s="123"/>
      <c r="N358" s="123"/>
      <c r="O358" s="123"/>
      <c r="P358" s="123"/>
      <c r="Q358" s="124"/>
      <c r="R358" s="125"/>
      <c r="S358" s="123"/>
    </row>
    <row r="359" spans="4:19" ht="15.75" customHeight="1" x14ac:dyDescent="0.25">
      <c r="D359" s="123"/>
      <c r="E359" s="152"/>
      <c r="F359" s="153"/>
      <c r="G359" s="123"/>
      <c r="H359" s="149"/>
      <c r="I359" s="171"/>
      <c r="J359" s="150"/>
      <c r="K359" s="123"/>
      <c r="L359" s="165"/>
      <c r="M359" s="123"/>
      <c r="N359" s="123"/>
      <c r="O359" s="123"/>
      <c r="P359" s="123"/>
      <c r="Q359" s="124"/>
      <c r="R359" s="125"/>
      <c r="S359" s="123"/>
    </row>
    <row r="360" spans="4:19" ht="15.75" customHeight="1" x14ac:dyDescent="0.25">
      <c r="D360" s="123"/>
      <c r="E360" s="152"/>
      <c r="F360" s="153"/>
      <c r="G360" s="123"/>
      <c r="H360" s="149"/>
      <c r="I360" s="171"/>
      <c r="J360" s="150"/>
      <c r="K360" s="123"/>
      <c r="L360" s="165"/>
      <c r="M360" s="123"/>
      <c r="N360" s="123"/>
      <c r="O360" s="123"/>
      <c r="P360" s="123"/>
      <c r="Q360" s="124"/>
      <c r="R360" s="125"/>
      <c r="S360" s="123"/>
    </row>
    <row r="361" spans="4:19" ht="15.75" customHeight="1" x14ac:dyDescent="0.25">
      <c r="D361" s="123"/>
      <c r="E361" s="152"/>
      <c r="F361" s="153"/>
      <c r="G361" s="123"/>
      <c r="H361" s="149"/>
      <c r="I361" s="171"/>
      <c r="J361" s="150"/>
      <c r="K361" s="123"/>
      <c r="L361" s="165"/>
      <c r="M361" s="123"/>
      <c r="N361" s="123"/>
      <c r="O361" s="123"/>
      <c r="P361" s="123"/>
      <c r="Q361" s="124"/>
      <c r="R361" s="125"/>
      <c r="S361" s="123"/>
    </row>
    <row r="362" spans="4:19" ht="15.75" customHeight="1" x14ac:dyDescent="0.25">
      <c r="D362" s="123"/>
      <c r="E362" s="152"/>
      <c r="F362" s="153"/>
      <c r="G362" s="123"/>
      <c r="H362" s="149"/>
      <c r="I362" s="171"/>
      <c r="J362" s="150"/>
      <c r="K362" s="123"/>
      <c r="L362" s="165"/>
      <c r="M362" s="123"/>
      <c r="N362" s="123"/>
      <c r="O362" s="123"/>
      <c r="P362" s="123"/>
      <c r="Q362" s="124"/>
      <c r="R362" s="125"/>
      <c r="S362" s="123"/>
    </row>
    <row r="363" spans="4:19" ht="15.75" customHeight="1" x14ac:dyDescent="0.25">
      <c r="D363" s="123"/>
      <c r="E363" s="152"/>
      <c r="F363" s="153"/>
      <c r="G363" s="123"/>
      <c r="H363" s="149"/>
      <c r="I363" s="171"/>
      <c r="J363" s="150"/>
      <c r="K363" s="123"/>
      <c r="L363" s="165"/>
      <c r="M363" s="123"/>
      <c r="N363" s="123"/>
      <c r="O363" s="123"/>
      <c r="P363" s="123"/>
      <c r="Q363" s="124"/>
      <c r="R363" s="125"/>
      <c r="S363" s="123"/>
    </row>
    <row r="364" spans="4:19" ht="15.75" customHeight="1" x14ac:dyDescent="0.25">
      <c r="D364" s="123"/>
      <c r="E364" s="152"/>
      <c r="F364" s="153"/>
      <c r="G364" s="123"/>
      <c r="H364" s="149"/>
      <c r="I364" s="171"/>
      <c r="J364" s="150"/>
      <c r="K364" s="123"/>
      <c r="L364" s="165"/>
      <c r="M364" s="123"/>
      <c r="N364" s="123"/>
      <c r="O364" s="123"/>
      <c r="P364" s="123"/>
      <c r="Q364" s="124"/>
      <c r="R364" s="125"/>
      <c r="S364" s="123"/>
    </row>
    <row r="365" spans="4:19" ht="15.75" customHeight="1" x14ac:dyDescent="0.25">
      <c r="D365" s="123"/>
      <c r="E365" s="152"/>
      <c r="F365" s="153"/>
      <c r="G365" s="123"/>
      <c r="H365" s="149"/>
      <c r="I365" s="171"/>
      <c r="J365" s="150"/>
      <c r="K365" s="123"/>
      <c r="L365" s="165"/>
      <c r="M365" s="123"/>
      <c r="N365" s="123"/>
      <c r="O365" s="123"/>
      <c r="P365" s="123"/>
      <c r="Q365" s="124"/>
      <c r="R365" s="125"/>
      <c r="S365" s="123"/>
    </row>
    <row r="366" spans="4:19" ht="15.75" customHeight="1" x14ac:dyDescent="0.25">
      <c r="D366" s="123"/>
      <c r="E366" s="152"/>
      <c r="F366" s="153"/>
      <c r="G366" s="123"/>
      <c r="H366" s="149"/>
      <c r="I366" s="171"/>
      <c r="J366" s="150"/>
      <c r="K366" s="123"/>
      <c r="L366" s="165"/>
      <c r="M366" s="123"/>
      <c r="N366" s="123"/>
      <c r="O366" s="123"/>
      <c r="P366" s="123"/>
      <c r="Q366" s="124"/>
      <c r="R366" s="125"/>
      <c r="S366" s="123"/>
    </row>
    <row r="367" spans="4:19" ht="15.75" customHeight="1" x14ac:dyDescent="0.25">
      <c r="D367" s="123"/>
      <c r="E367" s="152"/>
      <c r="F367" s="153"/>
      <c r="G367" s="123"/>
      <c r="H367" s="149"/>
      <c r="I367" s="171"/>
      <c r="J367" s="150"/>
      <c r="K367" s="123"/>
      <c r="L367" s="165"/>
      <c r="M367" s="123"/>
      <c r="N367" s="123"/>
      <c r="O367" s="123"/>
      <c r="P367" s="123"/>
      <c r="Q367" s="124"/>
      <c r="R367" s="125"/>
      <c r="S367" s="123"/>
    </row>
    <row r="368" spans="4:19" ht="15.75" customHeight="1" x14ac:dyDescent="0.25">
      <c r="D368" s="123"/>
      <c r="E368" s="152"/>
      <c r="F368" s="153"/>
      <c r="G368" s="123"/>
      <c r="H368" s="149"/>
      <c r="I368" s="171"/>
      <c r="J368" s="150"/>
      <c r="K368" s="123"/>
      <c r="L368" s="165"/>
      <c r="M368" s="123"/>
      <c r="N368" s="123"/>
      <c r="O368" s="123"/>
      <c r="P368" s="123"/>
      <c r="Q368" s="124"/>
      <c r="R368" s="125"/>
      <c r="S368" s="123"/>
    </row>
    <row r="369" spans="4:19" ht="15.75" customHeight="1" x14ac:dyDescent="0.25">
      <c r="D369" s="123"/>
      <c r="E369" s="152"/>
      <c r="F369" s="153"/>
      <c r="G369" s="123"/>
      <c r="H369" s="149"/>
      <c r="I369" s="171"/>
      <c r="J369" s="150"/>
      <c r="K369" s="123"/>
      <c r="L369" s="165"/>
      <c r="M369" s="123"/>
      <c r="N369" s="123"/>
      <c r="O369" s="123"/>
      <c r="P369" s="123"/>
      <c r="Q369" s="124"/>
      <c r="R369" s="125"/>
      <c r="S369" s="123"/>
    </row>
    <row r="370" spans="4:19" ht="15.75" customHeight="1" x14ac:dyDescent="0.25">
      <c r="D370" s="123"/>
      <c r="E370" s="152"/>
      <c r="F370" s="153"/>
      <c r="G370" s="123"/>
      <c r="H370" s="149"/>
      <c r="I370" s="171"/>
      <c r="J370" s="150"/>
      <c r="K370" s="123"/>
      <c r="L370" s="165"/>
      <c r="M370" s="123"/>
      <c r="N370" s="123"/>
      <c r="O370" s="123"/>
      <c r="P370" s="123"/>
      <c r="Q370" s="124"/>
      <c r="R370" s="125"/>
      <c r="S370" s="123"/>
    </row>
    <row r="371" spans="4:19" ht="15.75" customHeight="1" x14ac:dyDescent="0.25">
      <c r="D371" s="123"/>
      <c r="E371" s="152"/>
      <c r="F371" s="153"/>
      <c r="G371" s="123"/>
      <c r="H371" s="149"/>
      <c r="I371" s="171"/>
      <c r="J371" s="150"/>
      <c r="K371" s="123"/>
      <c r="L371" s="165"/>
      <c r="M371" s="123"/>
      <c r="N371" s="123"/>
      <c r="O371" s="123"/>
      <c r="P371" s="123"/>
      <c r="Q371" s="124"/>
      <c r="R371" s="125"/>
      <c r="S371" s="123"/>
    </row>
    <row r="372" spans="4:19" ht="15.75" customHeight="1" x14ac:dyDescent="0.25">
      <c r="D372" s="123"/>
      <c r="E372" s="152"/>
      <c r="F372" s="153"/>
      <c r="G372" s="123"/>
      <c r="H372" s="149"/>
      <c r="I372" s="171"/>
      <c r="J372" s="150"/>
      <c r="K372" s="123"/>
      <c r="L372" s="165"/>
      <c r="M372" s="123"/>
      <c r="N372" s="123"/>
      <c r="O372" s="123"/>
      <c r="P372" s="123"/>
      <c r="Q372" s="124"/>
      <c r="R372" s="125"/>
      <c r="S372" s="123"/>
    </row>
    <row r="373" spans="4:19" ht="15.75" customHeight="1" x14ac:dyDescent="0.25">
      <c r="D373" s="123"/>
      <c r="E373" s="152"/>
      <c r="F373" s="153"/>
      <c r="G373" s="123"/>
      <c r="H373" s="149"/>
      <c r="I373" s="171"/>
      <c r="J373" s="150"/>
      <c r="K373" s="123"/>
      <c r="L373" s="165"/>
      <c r="M373" s="123"/>
      <c r="N373" s="123"/>
      <c r="O373" s="123"/>
      <c r="P373" s="123"/>
      <c r="Q373" s="124"/>
      <c r="R373" s="125"/>
      <c r="S373" s="123"/>
    </row>
    <row r="374" spans="4:19" ht="15.75" customHeight="1" x14ac:dyDescent="0.25">
      <c r="D374" s="123"/>
      <c r="E374" s="152"/>
      <c r="F374" s="153"/>
      <c r="G374" s="123"/>
      <c r="H374" s="149"/>
      <c r="I374" s="171"/>
      <c r="J374" s="150"/>
      <c r="K374" s="123"/>
      <c r="L374" s="165"/>
      <c r="M374" s="123"/>
      <c r="N374" s="123"/>
      <c r="O374" s="123"/>
      <c r="P374" s="123"/>
      <c r="Q374" s="124"/>
      <c r="R374" s="125"/>
      <c r="S374" s="123"/>
    </row>
    <row r="375" spans="4:19" ht="15.75" customHeight="1" x14ac:dyDescent="0.25">
      <c r="D375" s="123"/>
      <c r="E375" s="152"/>
      <c r="F375" s="153"/>
      <c r="G375" s="123"/>
      <c r="H375" s="149"/>
      <c r="I375" s="171"/>
      <c r="J375" s="150"/>
      <c r="K375" s="123"/>
      <c r="L375" s="165"/>
      <c r="M375" s="123"/>
      <c r="N375" s="123"/>
      <c r="O375" s="123"/>
      <c r="P375" s="123"/>
      <c r="Q375" s="124"/>
      <c r="R375" s="125"/>
      <c r="S375" s="123"/>
    </row>
    <row r="376" spans="4:19" ht="15.75" customHeight="1" x14ac:dyDescent="0.25">
      <c r="D376" s="123"/>
      <c r="E376" s="152"/>
      <c r="F376" s="153"/>
      <c r="G376" s="123"/>
      <c r="H376" s="149"/>
      <c r="I376" s="171"/>
      <c r="J376" s="150"/>
      <c r="K376" s="123"/>
      <c r="L376" s="165"/>
      <c r="M376" s="123"/>
      <c r="N376" s="123"/>
      <c r="O376" s="123"/>
      <c r="P376" s="123"/>
      <c r="Q376" s="124"/>
      <c r="R376" s="125"/>
      <c r="S376" s="123"/>
    </row>
    <row r="377" spans="4:19" ht="15.75" customHeight="1" x14ac:dyDescent="0.25">
      <c r="D377" s="123"/>
      <c r="E377" s="152"/>
      <c r="F377" s="153"/>
      <c r="G377" s="123"/>
      <c r="H377" s="149"/>
      <c r="I377" s="171"/>
      <c r="J377" s="150"/>
      <c r="K377" s="123"/>
      <c r="L377" s="165"/>
      <c r="M377" s="123"/>
      <c r="N377" s="123"/>
      <c r="O377" s="123"/>
      <c r="P377" s="123"/>
      <c r="Q377" s="124"/>
      <c r="R377" s="125"/>
      <c r="S377" s="123"/>
    </row>
    <row r="378" spans="4:19" ht="15.75" customHeight="1" x14ac:dyDescent="0.25">
      <c r="D378" s="123"/>
      <c r="E378" s="152"/>
      <c r="F378" s="153"/>
      <c r="G378" s="123"/>
      <c r="H378" s="149"/>
      <c r="I378" s="171"/>
      <c r="J378" s="150"/>
      <c r="K378" s="123"/>
      <c r="L378" s="165"/>
      <c r="M378" s="123"/>
      <c r="N378" s="123"/>
      <c r="O378" s="123"/>
      <c r="P378" s="123"/>
      <c r="Q378" s="124"/>
      <c r="R378" s="125"/>
      <c r="S378" s="123"/>
    </row>
    <row r="379" spans="4:19" ht="15.75" customHeight="1" x14ac:dyDescent="0.25">
      <c r="D379" s="123"/>
      <c r="E379" s="152"/>
      <c r="F379" s="153"/>
      <c r="G379" s="123"/>
      <c r="H379" s="149"/>
      <c r="I379" s="171"/>
      <c r="J379" s="150"/>
      <c r="K379" s="123"/>
      <c r="L379" s="165"/>
      <c r="M379" s="123"/>
      <c r="N379" s="123"/>
      <c r="O379" s="123"/>
      <c r="P379" s="123"/>
      <c r="Q379" s="124"/>
      <c r="R379" s="125"/>
      <c r="S379" s="123"/>
    </row>
    <row r="380" spans="4:19" ht="15.75" customHeight="1" x14ac:dyDescent="0.25">
      <c r="D380" s="123"/>
      <c r="E380" s="152"/>
      <c r="F380" s="153"/>
      <c r="G380" s="123"/>
      <c r="H380" s="149"/>
      <c r="I380" s="171"/>
      <c r="J380" s="150"/>
      <c r="K380" s="123"/>
      <c r="L380" s="165"/>
      <c r="M380" s="123"/>
      <c r="N380" s="123"/>
      <c r="O380" s="123"/>
      <c r="P380" s="123"/>
      <c r="Q380" s="124"/>
      <c r="R380" s="125"/>
      <c r="S380" s="123"/>
    </row>
    <row r="381" spans="4:19" ht="15.75" customHeight="1" x14ac:dyDescent="0.25">
      <c r="D381" s="123"/>
      <c r="E381" s="152"/>
      <c r="F381" s="153"/>
      <c r="G381" s="123"/>
      <c r="H381" s="149"/>
      <c r="I381" s="171"/>
      <c r="J381" s="150"/>
      <c r="K381" s="123"/>
      <c r="L381" s="165"/>
      <c r="M381" s="123"/>
      <c r="N381" s="123"/>
      <c r="O381" s="123"/>
      <c r="P381" s="123"/>
      <c r="Q381" s="124"/>
      <c r="R381" s="125"/>
      <c r="S381" s="123"/>
    </row>
    <row r="382" spans="4:19" ht="15.75" customHeight="1" x14ac:dyDescent="0.25">
      <c r="D382" s="123"/>
      <c r="E382" s="152"/>
      <c r="F382" s="153"/>
      <c r="G382" s="123"/>
      <c r="H382" s="149"/>
      <c r="I382" s="171"/>
      <c r="J382" s="150"/>
      <c r="K382" s="123"/>
      <c r="L382" s="165"/>
      <c r="M382" s="123"/>
      <c r="N382" s="123"/>
      <c r="O382" s="123"/>
      <c r="P382" s="123"/>
      <c r="Q382" s="124"/>
      <c r="R382" s="125"/>
      <c r="S382" s="123"/>
    </row>
    <row r="383" spans="4:19" ht="15.75" customHeight="1" x14ac:dyDescent="0.25">
      <c r="D383" s="123"/>
      <c r="E383" s="152"/>
      <c r="F383" s="153"/>
      <c r="G383" s="123"/>
      <c r="H383" s="149"/>
      <c r="I383" s="171"/>
      <c r="J383" s="150"/>
      <c r="K383" s="123"/>
      <c r="L383" s="165"/>
      <c r="M383" s="123"/>
      <c r="N383" s="123"/>
      <c r="O383" s="123"/>
      <c r="P383" s="123"/>
      <c r="Q383" s="124"/>
      <c r="R383" s="125"/>
      <c r="S383" s="123"/>
    </row>
    <row r="384" spans="4:19" ht="15.75" customHeight="1" x14ac:dyDescent="0.25">
      <c r="D384" s="123"/>
      <c r="E384" s="152"/>
      <c r="F384" s="153"/>
      <c r="G384" s="123"/>
      <c r="H384" s="149"/>
      <c r="I384" s="171"/>
      <c r="J384" s="150"/>
      <c r="K384" s="123"/>
      <c r="L384" s="165"/>
      <c r="M384" s="123"/>
      <c r="N384" s="123"/>
      <c r="O384" s="123"/>
      <c r="P384" s="123"/>
      <c r="Q384" s="124"/>
      <c r="R384" s="125"/>
      <c r="S384" s="123"/>
    </row>
    <row r="385" spans="4:19" ht="15.75" customHeight="1" x14ac:dyDescent="0.25">
      <c r="D385" s="123"/>
      <c r="E385" s="152"/>
      <c r="F385" s="153"/>
      <c r="G385" s="123"/>
      <c r="H385" s="149"/>
      <c r="I385" s="171"/>
      <c r="J385" s="150"/>
      <c r="K385" s="123"/>
      <c r="L385" s="165"/>
      <c r="M385" s="123"/>
      <c r="N385" s="123"/>
      <c r="O385" s="123"/>
      <c r="P385" s="123"/>
      <c r="Q385" s="124"/>
      <c r="R385" s="125"/>
      <c r="S385" s="123"/>
    </row>
    <row r="386" spans="4:19" ht="15.75" customHeight="1" x14ac:dyDescent="0.25">
      <c r="D386" s="123"/>
      <c r="E386" s="152"/>
      <c r="F386" s="153"/>
      <c r="G386" s="123"/>
      <c r="H386" s="149"/>
      <c r="I386" s="171"/>
      <c r="J386" s="150"/>
      <c r="K386" s="123"/>
      <c r="L386" s="165"/>
      <c r="M386" s="123"/>
      <c r="N386" s="123"/>
      <c r="O386" s="123"/>
      <c r="P386" s="123"/>
      <c r="Q386" s="124"/>
      <c r="R386" s="125"/>
      <c r="S386" s="123"/>
    </row>
    <row r="387" spans="4:19" ht="15.75" customHeight="1" x14ac:dyDescent="0.25">
      <c r="D387" s="123"/>
      <c r="E387" s="152"/>
      <c r="F387" s="153"/>
      <c r="G387" s="123"/>
      <c r="H387" s="149"/>
      <c r="I387" s="171"/>
      <c r="J387" s="150"/>
      <c r="K387" s="123"/>
      <c r="L387" s="165"/>
      <c r="M387" s="123"/>
      <c r="N387" s="123"/>
      <c r="O387" s="123"/>
      <c r="P387" s="123"/>
      <c r="Q387" s="124"/>
      <c r="R387" s="125"/>
      <c r="S387" s="123"/>
    </row>
    <row r="388" spans="4:19" ht="15.75" customHeight="1" x14ac:dyDescent="0.25">
      <c r="D388" s="123"/>
      <c r="E388" s="152"/>
      <c r="F388" s="153"/>
      <c r="G388" s="123"/>
      <c r="H388" s="149"/>
      <c r="I388" s="171"/>
      <c r="J388" s="150"/>
      <c r="K388" s="123"/>
      <c r="L388" s="165"/>
      <c r="M388" s="123"/>
      <c r="N388" s="123"/>
      <c r="O388" s="123"/>
      <c r="P388" s="123"/>
      <c r="Q388" s="124"/>
      <c r="R388" s="125"/>
      <c r="S388" s="123"/>
    </row>
    <row r="389" spans="4:19" ht="15.75" customHeight="1" x14ac:dyDescent="0.25">
      <c r="D389" s="123"/>
      <c r="E389" s="152"/>
      <c r="F389" s="153"/>
      <c r="G389" s="123"/>
      <c r="H389" s="149"/>
      <c r="I389" s="171"/>
      <c r="J389" s="150"/>
      <c r="K389" s="123"/>
      <c r="L389" s="165"/>
      <c r="M389" s="123"/>
      <c r="N389" s="123"/>
      <c r="O389" s="123"/>
      <c r="P389" s="123"/>
      <c r="Q389" s="124"/>
      <c r="R389" s="125"/>
      <c r="S389" s="123"/>
    </row>
    <row r="390" spans="4:19" ht="15.75" customHeight="1" x14ac:dyDescent="0.25">
      <c r="D390" s="123"/>
      <c r="E390" s="152"/>
      <c r="F390" s="153"/>
      <c r="G390" s="123"/>
      <c r="H390" s="149"/>
      <c r="I390" s="171"/>
      <c r="J390" s="150"/>
      <c r="K390" s="123"/>
      <c r="L390" s="165"/>
      <c r="M390" s="123"/>
      <c r="N390" s="123"/>
      <c r="O390" s="123"/>
      <c r="P390" s="123"/>
      <c r="Q390" s="124"/>
      <c r="R390" s="125"/>
      <c r="S390" s="123"/>
    </row>
    <row r="391" spans="4:19" ht="15.75" customHeight="1" x14ac:dyDescent="0.25">
      <c r="D391" s="123"/>
      <c r="E391" s="152"/>
      <c r="F391" s="153"/>
      <c r="G391" s="123"/>
      <c r="H391" s="149"/>
      <c r="I391" s="171"/>
      <c r="J391" s="150"/>
      <c r="K391" s="123"/>
      <c r="L391" s="165"/>
      <c r="M391" s="123"/>
      <c r="N391" s="123"/>
      <c r="O391" s="123"/>
      <c r="P391" s="123"/>
      <c r="Q391" s="124"/>
      <c r="R391" s="125"/>
      <c r="S391" s="123"/>
    </row>
    <row r="392" spans="4:19" ht="15.75" customHeight="1" x14ac:dyDescent="0.25">
      <c r="D392" s="123"/>
      <c r="E392" s="152"/>
      <c r="F392" s="153"/>
      <c r="G392" s="123"/>
      <c r="H392" s="149"/>
      <c r="I392" s="171"/>
      <c r="J392" s="150"/>
      <c r="K392" s="123"/>
      <c r="L392" s="165"/>
      <c r="M392" s="123"/>
      <c r="N392" s="123"/>
      <c r="O392" s="123"/>
      <c r="P392" s="123"/>
      <c r="Q392" s="124"/>
      <c r="R392" s="125"/>
      <c r="S392" s="123"/>
    </row>
    <row r="393" spans="4:19" ht="15.75" customHeight="1" x14ac:dyDescent="0.25">
      <c r="D393" s="123"/>
      <c r="E393" s="152"/>
      <c r="F393" s="153"/>
      <c r="G393" s="123"/>
      <c r="H393" s="149"/>
      <c r="I393" s="171"/>
      <c r="J393" s="150"/>
      <c r="K393" s="123"/>
      <c r="L393" s="165"/>
      <c r="M393" s="123"/>
      <c r="N393" s="123"/>
      <c r="O393" s="123"/>
      <c r="P393" s="123"/>
      <c r="Q393" s="124"/>
      <c r="R393" s="125"/>
      <c r="S393" s="123"/>
    </row>
    <row r="394" spans="4:19" ht="15.75" customHeight="1" x14ac:dyDescent="0.25">
      <c r="D394" s="123"/>
      <c r="E394" s="152"/>
      <c r="F394" s="153"/>
      <c r="G394" s="123"/>
      <c r="H394" s="149"/>
      <c r="I394" s="171"/>
      <c r="J394" s="150"/>
      <c r="K394" s="123"/>
      <c r="L394" s="165"/>
      <c r="M394" s="123"/>
      <c r="N394" s="123"/>
      <c r="O394" s="123"/>
      <c r="P394" s="123"/>
      <c r="Q394" s="124"/>
      <c r="R394" s="125"/>
      <c r="S394" s="123"/>
    </row>
    <row r="395" spans="4:19" ht="15.75" customHeight="1" x14ac:dyDescent="0.25">
      <c r="D395" s="123"/>
      <c r="E395" s="152"/>
      <c r="F395" s="153"/>
      <c r="G395" s="123"/>
      <c r="H395" s="149"/>
      <c r="I395" s="171"/>
      <c r="J395" s="150"/>
      <c r="K395" s="123"/>
      <c r="L395" s="165"/>
      <c r="M395" s="123"/>
      <c r="N395" s="123"/>
      <c r="O395" s="123"/>
      <c r="P395" s="123"/>
      <c r="Q395" s="124"/>
      <c r="R395" s="125"/>
      <c r="S395" s="123"/>
    </row>
    <row r="396" spans="4:19" ht="15.75" customHeight="1" x14ac:dyDescent="0.25">
      <c r="D396" s="123"/>
      <c r="E396" s="152"/>
      <c r="F396" s="153"/>
      <c r="G396" s="123"/>
      <c r="H396" s="149"/>
      <c r="I396" s="171"/>
      <c r="J396" s="150"/>
      <c r="K396" s="123"/>
      <c r="L396" s="165"/>
      <c r="M396" s="123"/>
      <c r="N396" s="123"/>
      <c r="O396" s="123"/>
      <c r="P396" s="123"/>
      <c r="Q396" s="124"/>
      <c r="R396" s="125"/>
      <c r="S396" s="123"/>
    </row>
    <row r="397" spans="4:19" ht="15.75" customHeight="1" x14ac:dyDescent="0.25">
      <c r="D397" s="123"/>
      <c r="E397" s="152"/>
      <c r="F397" s="153"/>
      <c r="G397" s="123"/>
      <c r="H397" s="149"/>
      <c r="I397" s="171"/>
      <c r="J397" s="150"/>
      <c r="K397" s="123"/>
      <c r="L397" s="165"/>
      <c r="M397" s="123"/>
      <c r="N397" s="123"/>
      <c r="O397" s="123"/>
      <c r="P397" s="123"/>
      <c r="Q397" s="124"/>
      <c r="R397" s="125"/>
      <c r="S397" s="123"/>
    </row>
    <row r="398" spans="4:19" ht="15.75" customHeight="1" x14ac:dyDescent="0.25">
      <c r="D398" s="123"/>
      <c r="E398" s="152"/>
      <c r="F398" s="153"/>
      <c r="G398" s="123"/>
      <c r="H398" s="149"/>
      <c r="I398" s="171"/>
      <c r="J398" s="150"/>
      <c r="K398" s="123"/>
      <c r="L398" s="165"/>
      <c r="M398" s="123"/>
      <c r="N398" s="123"/>
      <c r="O398" s="123"/>
      <c r="P398" s="123"/>
      <c r="Q398" s="124"/>
      <c r="R398" s="125"/>
      <c r="S398" s="123"/>
    </row>
    <row r="399" spans="4:19" ht="15.75" customHeight="1" x14ac:dyDescent="0.25">
      <c r="D399" s="123"/>
      <c r="E399" s="152"/>
      <c r="F399" s="153"/>
      <c r="G399" s="123"/>
      <c r="H399" s="149"/>
      <c r="I399" s="171"/>
      <c r="J399" s="150"/>
      <c r="K399" s="123"/>
      <c r="L399" s="165"/>
      <c r="M399" s="123"/>
      <c r="N399" s="123"/>
      <c r="O399" s="123"/>
      <c r="P399" s="123"/>
      <c r="Q399" s="124"/>
      <c r="R399" s="125"/>
      <c r="S399" s="123"/>
    </row>
    <row r="400" spans="4:19" ht="15.75" customHeight="1" x14ac:dyDescent="0.25">
      <c r="D400" s="123"/>
      <c r="E400" s="152"/>
      <c r="F400" s="153"/>
      <c r="G400" s="123"/>
      <c r="H400" s="149"/>
      <c r="I400" s="171"/>
      <c r="J400" s="150"/>
      <c r="K400" s="123"/>
      <c r="L400" s="165"/>
      <c r="M400" s="123"/>
      <c r="N400" s="123"/>
      <c r="O400" s="123"/>
      <c r="P400" s="123"/>
      <c r="Q400" s="124"/>
      <c r="R400" s="125"/>
      <c r="S400" s="123"/>
    </row>
    <row r="401" spans="4:19" ht="15.75" customHeight="1" x14ac:dyDescent="0.25">
      <c r="D401" s="123"/>
      <c r="E401" s="152"/>
      <c r="F401" s="153"/>
      <c r="G401" s="123"/>
      <c r="H401" s="149"/>
      <c r="I401" s="171"/>
      <c r="J401" s="150"/>
      <c r="K401" s="123"/>
      <c r="L401" s="165"/>
      <c r="M401" s="123"/>
      <c r="N401" s="123"/>
      <c r="O401" s="123"/>
      <c r="P401" s="123"/>
      <c r="Q401" s="124"/>
      <c r="R401" s="125"/>
      <c r="S401" s="123"/>
    </row>
    <row r="402" spans="4:19" ht="15.75" customHeight="1" x14ac:dyDescent="0.25">
      <c r="D402" s="123"/>
      <c r="E402" s="152"/>
      <c r="F402" s="153"/>
      <c r="G402" s="123"/>
      <c r="H402" s="149"/>
      <c r="I402" s="171"/>
      <c r="J402" s="150"/>
      <c r="K402" s="123"/>
      <c r="L402" s="165"/>
      <c r="M402" s="123"/>
      <c r="N402" s="123"/>
      <c r="O402" s="123"/>
      <c r="P402" s="123"/>
      <c r="Q402" s="124"/>
      <c r="R402" s="125"/>
      <c r="S402" s="123"/>
    </row>
    <row r="403" spans="4:19" ht="15.75" customHeight="1" x14ac:dyDescent="0.25">
      <c r="D403" s="123"/>
      <c r="E403" s="152"/>
      <c r="F403" s="153"/>
      <c r="G403" s="123"/>
      <c r="H403" s="149"/>
      <c r="I403" s="171"/>
      <c r="J403" s="150"/>
      <c r="K403" s="123"/>
      <c r="L403" s="165"/>
      <c r="M403" s="123"/>
      <c r="N403" s="123"/>
      <c r="O403" s="123"/>
      <c r="P403" s="123"/>
      <c r="Q403" s="124"/>
      <c r="R403" s="125"/>
      <c r="S403" s="123"/>
    </row>
    <row r="404" spans="4:19" ht="15.75" customHeight="1" x14ac:dyDescent="0.25">
      <c r="D404" s="123"/>
      <c r="E404" s="152"/>
      <c r="F404" s="153"/>
      <c r="G404" s="123"/>
      <c r="H404" s="149"/>
      <c r="I404" s="171"/>
      <c r="J404" s="150"/>
      <c r="K404" s="123"/>
      <c r="L404" s="165"/>
      <c r="M404" s="123"/>
      <c r="N404" s="123"/>
      <c r="O404" s="123"/>
      <c r="P404" s="123"/>
      <c r="Q404" s="124"/>
      <c r="R404" s="125"/>
      <c r="S404" s="123"/>
    </row>
    <row r="405" spans="4:19" ht="15.75" customHeight="1" x14ac:dyDescent="0.25">
      <c r="D405" s="123"/>
      <c r="E405" s="152"/>
      <c r="F405" s="153"/>
      <c r="G405" s="123"/>
      <c r="H405" s="149"/>
      <c r="I405" s="171"/>
      <c r="J405" s="150"/>
      <c r="K405" s="123"/>
      <c r="L405" s="165"/>
      <c r="M405" s="123"/>
      <c r="N405" s="123"/>
      <c r="O405" s="123"/>
      <c r="P405" s="123"/>
      <c r="Q405" s="124"/>
      <c r="R405" s="125"/>
      <c r="S405" s="123"/>
    </row>
    <row r="406" spans="4:19" ht="15.75" customHeight="1" x14ac:dyDescent="0.25">
      <c r="D406" s="123"/>
      <c r="E406" s="152"/>
      <c r="F406" s="153"/>
      <c r="G406" s="123"/>
      <c r="H406" s="149"/>
      <c r="I406" s="171"/>
      <c r="J406" s="150"/>
      <c r="K406" s="123"/>
      <c r="L406" s="165"/>
      <c r="M406" s="123"/>
      <c r="N406" s="123"/>
      <c r="O406" s="123"/>
      <c r="P406" s="123"/>
      <c r="Q406" s="124"/>
      <c r="R406" s="125"/>
      <c r="S406" s="123"/>
    </row>
    <row r="407" spans="4:19" ht="15.75" customHeight="1" x14ac:dyDescent="0.25">
      <c r="D407" s="123"/>
      <c r="E407" s="152"/>
      <c r="F407" s="153"/>
      <c r="G407" s="123"/>
      <c r="H407" s="149"/>
      <c r="I407" s="171"/>
      <c r="J407" s="150"/>
      <c r="K407" s="123"/>
      <c r="L407" s="165"/>
      <c r="M407" s="123"/>
      <c r="N407" s="123"/>
      <c r="O407" s="123"/>
      <c r="P407" s="123"/>
      <c r="Q407" s="124"/>
      <c r="R407" s="125"/>
      <c r="S407" s="123"/>
    </row>
    <row r="408" spans="4:19" ht="15.75" customHeight="1" x14ac:dyDescent="0.25">
      <c r="D408" s="123"/>
      <c r="E408" s="152"/>
      <c r="F408" s="153"/>
      <c r="G408" s="123"/>
      <c r="H408" s="149"/>
      <c r="I408" s="171"/>
      <c r="J408" s="150"/>
      <c r="K408" s="123"/>
      <c r="L408" s="165"/>
      <c r="M408" s="123"/>
      <c r="N408" s="123"/>
      <c r="O408" s="123"/>
      <c r="P408" s="123"/>
      <c r="Q408" s="124"/>
      <c r="R408" s="125"/>
      <c r="S408" s="123"/>
    </row>
    <row r="409" spans="4:19" ht="15.75" customHeight="1" x14ac:dyDescent="0.25">
      <c r="D409" s="123"/>
      <c r="E409" s="152"/>
      <c r="F409" s="153"/>
      <c r="G409" s="123"/>
      <c r="H409" s="149"/>
      <c r="I409" s="171"/>
      <c r="J409" s="150"/>
      <c r="K409" s="123"/>
      <c r="L409" s="165"/>
      <c r="M409" s="123"/>
      <c r="N409" s="123"/>
      <c r="O409" s="123"/>
      <c r="P409" s="123"/>
      <c r="Q409" s="124"/>
      <c r="R409" s="125"/>
      <c r="S409" s="123"/>
    </row>
    <row r="410" spans="4:19" ht="15.75" customHeight="1" x14ac:dyDescent="0.25">
      <c r="D410" s="123"/>
      <c r="E410" s="152"/>
      <c r="F410" s="153"/>
      <c r="G410" s="123"/>
      <c r="H410" s="149"/>
      <c r="I410" s="171"/>
      <c r="J410" s="150"/>
      <c r="K410" s="123"/>
      <c r="L410" s="165"/>
      <c r="M410" s="123"/>
      <c r="N410" s="123"/>
      <c r="O410" s="123"/>
      <c r="P410" s="123"/>
      <c r="Q410" s="124"/>
      <c r="R410" s="125"/>
      <c r="S410" s="123"/>
    </row>
    <row r="411" spans="4:19" ht="15.75" customHeight="1" x14ac:dyDescent="0.25">
      <c r="D411" s="123"/>
      <c r="E411" s="152"/>
      <c r="F411" s="153"/>
      <c r="G411" s="123"/>
      <c r="H411" s="149"/>
      <c r="I411" s="171"/>
      <c r="J411" s="150"/>
      <c r="K411" s="123"/>
      <c r="L411" s="165"/>
      <c r="M411" s="123"/>
      <c r="N411" s="123"/>
      <c r="O411" s="123"/>
      <c r="P411" s="123"/>
      <c r="Q411" s="124"/>
      <c r="R411" s="125"/>
      <c r="S411" s="123"/>
    </row>
    <row r="412" spans="4:19" ht="15.75" customHeight="1" x14ac:dyDescent="0.25">
      <c r="D412" s="123"/>
      <c r="E412" s="152"/>
      <c r="F412" s="153"/>
      <c r="G412" s="123"/>
      <c r="H412" s="149"/>
      <c r="I412" s="171"/>
      <c r="J412" s="150"/>
      <c r="K412" s="123"/>
      <c r="L412" s="165"/>
      <c r="M412" s="123"/>
      <c r="N412" s="123"/>
      <c r="O412" s="123"/>
      <c r="P412" s="123"/>
      <c r="Q412" s="124"/>
      <c r="R412" s="125"/>
      <c r="S412" s="123"/>
    </row>
    <row r="413" spans="4:19" ht="15.75" customHeight="1" x14ac:dyDescent="0.25">
      <c r="D413" s="123"/>
      <c r="E413" s="152"/>
      <c r="F413" s="153"/>
      <c r="G413" s="123"/>
      <c r="H413" s="149"/>
      <c r="I413" s="171"/>
      <c r="J413" s="150"/>
      <c r="K413" s="123"/>
      <c r="L413" s="165"/>
      <c r="M413" s="123"/>
      <c r="N413" s="123"/>
      <c r="O413" s="123"/>
      <c r="P413" s="123"/>
      <c r="Q413" s="124"/>
      <c r="R413" s="125"/>
      <c r="S413" s="123"/>
    </row>
    <row r="414" spans="4:19" ht="15.75" customHeight="1" x14ac:dyDescent="0.25">
      <c r="D414" s="123"/>
      <c r="E414" s="152"/>
      <c r="F414" s="153"/>
      <c r="G414" s="123"/>
      <c r="H414" s="149"/>
      <c r="I414" s="171"/>
      <c r="J414" s="150"/>
      <c r="K414" s="123"/>
      <c r="L414" s="165"/>
      <c r="M414" s="123"/>
      <c r="N414" s="123"/>
      <c r="O414" s="123"/>
      <c r="P414" s="123"/>
      <c r="Q414" s="124"/>
      <c r="R414" s="125"/>
      <c r="S414" s="123"/>
    </row>
    <row r="415" spans="4:19" ht="15.75" customHeight="1" x14ac:dyDescent="0.25">
      <c r="D415" s="123"/>
      <c r="E415" s="152"/>
      <c r="F415" s="153"/>
      <c r="G415" s="123"/>
      <c r="H415" s="149"/>
      <c r="I415" s="171"/>
      <c r="J415" s="150"/>
      <c r="K415" s="123"/>
      <c r="L415" s="165"/>
      <c r="M415" s="123"/>
      <c r="N415" s="123"/>
      <c r="O415" s="123"/>
      <c r="P415" s="123"/>
      <c r="Q415" s="124"/>
      <c r="R415" s="125"/>
      <c r="S415" s="123"/>
    </row>
    <row r="416" spans="4:19" ht="15.75" customHeight="1" x14ac:dyDescent="0.25">
      <c r="D416" s="123"/>
      <c r="E416" s="152"/>
      <c r="F416" s="153"/>
      <c r="G416" s="123"/>
      <c r="H416" s="149"/>
      <c r="I416" s="171"/>
      <c r="J416" s="150"/>
      <c r="K416" s="123"/>
      <c r="L416" s="165"/>
      <c r="M416" s="123"/>
      <c r="N416" s="123"/>
      <c r="O416" s="123"/>
      <c r="P416" s="123"/>
      <c r="Q416" s="124"/>
      <c r="R416" s="125"/>
      <c r="S416" s="123"/>
    </row>
    <row r="417" spans="4:19" ht="15.75" customHeight="1" x14ac:dyDescent="0.25">
      <c r="D417" s="123"/>
      <c r="E417" s="152"/>
      <c r="F417" s="153"/>
      <c r="G417" s="123"/>
      <c r="H417" s="149"/>
      <c r="I417" s="171"/>
      <c r="J417" s="150"/>
      <c r="K417" s="123"/>
      <c r="L417" s="165"/>
      <c r="M417" s="123"/>
      <c r="N417" s="123"/>
      <c r="O417" s="123"/>
      <c r="P417" s="123"/>
      <c r="Q417" s="124"/>
      <c r="R417" s="125"/>
      <c r="S417" s="123"/>
    </row>
    <row r="418" spans="4:19" ht="15.75" customHeight="1" x14ac:dyDescent="0.25">
      <c r="D418" s="123"/>
      <c r="E418" s="152"/>
      <c r="F418" s="153"/>
      <c r="G418" s="123"/>
      <c r="H418" s="149"/>
      <c r="I418" s="171"/>
      <c r="J418" s="150"/>
      <c r="K418" s="123"/>
      <c r="L418" s="165"/>
      <c r="M418" s="123"/>
      <c r="N418" s="123"/>
      <c r="O418" s="123"/>
      <c r="P418" s="123"/>
      <c r="Q418" s="124"/>
      <c r="R418" s="125"/>
      <c r="S418" s="123"/>
    </row>
    <row r="419" spans="4:19" ht="15.75" customHeight="1" x14ac:dyDescent="0.25">
      <c r="D419" s="123"/>
      <c r="E419" s="152"/>
      <c r="F419" s="153"/>
      <c r="G419" s="123"/>
      <c r="H419" s="149"/>
      <c r="I419" s="171"/>
      <c r="J419" s="150"/>
      <c r="K419" s="123"/>
      <c r="L419" s="165"/>
      <c r="M419" s="123"/>
      <c r="N419" s="123"/>
      <c r="O419" s="123"/>
      <c r="P419" s="123"/>
      <c r="Q419" s="124"/>
      <c r="R419" s="125"/>
      <c r="S419" s="123"/>
    </row>
    <row r="420" spans="4:19" ht="15.75" customHeight="1" x14ac:dyDescent="0.25">
      <c r="D420" s="123"/>
      <c r="E420" s="152"/>
      <c r="F420" s="153"/>
      <c r="G420" s="123"/>
      <c r="H420" s="149"/>
      <c r="I420" s="171"/>
      <c r="J420" s="150"/>
      <c r="K420" s="123"/>
      <c r="L420" s="165"/>
      <c r="M420" s="123"/>
      <c r="N420" s="123"/>
      <c r="O420" s="123"/>
      <c r="P420" s="123"/>
      <c r="Q420" s="124"/>
      <c r="R420" s="125"/>
      <c r="S420" s="123"/>
    </row>
    <row r="421" spans="4:19" ht="15.75" customHeight="1" x14ac:dyDescent="0.25">
      <c r="D421" s="123"/>
      <c r="E421" s="152"/>
      <c r="F421" s="153"/>
      <c r="G421" s="123"/>
      <c r="H421" s="149"/>
      <c r="I421" s="171"/>
      <c r="J421" s="150"/>
      <c r="K421" s="123"/>
      <c r="L421" s="165"/>
      <c r="M421" s="123"/>
      <c r="N421" s="123"/>
      <c r="O421" s="123"/>
      <c r="P421" s="123"/>
      <c r="Q421" s="124"/>
      <c r="R421" s="125"/>
      <c r="S421" s="123"/>
    </row>
    <row r="422" spans="4:19" ht="15.75" customHeight="1" x14ac:dyDescent="0.25">
      <c r="D422" s="123"/>
      <c r="E422" s="152"/>
      <c r="F422" s="153"/>
      <c r="G422" s="123"/>
      <c r="H422" s="149"/>
      <c r="I422" s="171"/>
      <c r="J422" s="150"/>
      <c r="K422" s="123"/>
      <c r="L422" s="165"/>
      <c r="M422" s="123"/>
      <c r="N422" s="123"/>
      <c r="O422" s="123"/>
      <c r="P422" s="123"/>
      <c r="Q422" s="124"/>
      <c r="R422" s="125"/>
      <c r="S422" s="123"/>
    </row>
    <row r="423" spans="4:19" ht="15.75" customHeight="1" x14ac:dyDescent="0.25">
      <c r="D423" s="123"/>
      <c r="E423" s="152"/>
      <c r="F423" s="153"/>
      <c r="G423" s="123"/>
      <c r="H423" s="149"/>
      <c r="I423" s="171"/>
      <c r="J423" s="150"/>
      <c r="K423" s="123"/>
      <c r="L423" s="165"/>
      <c r="M423" s="123"/>
      <c r="N423" s="123"/>
      <c r="O423" s="123"/>
      <c r="P423" s="123"/>
      <c r="Q423" s="124"/>
      <c r="R423" s="125"/>
      <c r="S423" s="123"/>
    </row>
    <row r="424" spans="4:19" ht="15.75" customHeight="1" x14ac:dyDescent="0.25">
      <c r="D424" s="123"/>
      <c r="E424" s="152"/>
      <c r="F424" s="153"/>
      <c r="G424" s="123"/>
      <c r="H424" s="149"/>
      <c r="I424" s="171"/>
      <c r="J424" s="150"/>
      <c r="K424" s="123"/>
      <c r="L424" s="165"/>
      <c r="M424" s="123"/>
      <c r="N424" s="123"/>
      <c r="O424" s="123"/>
      <c r="P424" s="123"/>
      <c r="Q424" s="124"/>
      <c r="R424" s="125"/>
      <c r="S424" s="123"/>
    </row>
    <row r="425" spans="4:19" ht="15.75" customHeight="1" x14ac:dyDescent="0.25">
      <c r="D425" s="123"/>
      <c r="E425" s="152"/>
      <c r="F425" s="153"/>
      <c r="G425" s="123"/>
      <c r="H425" s="149"/>
      <c r="I425" s="171"/>
      <c r="J425" s="150"/>
      <c r="K425" s="123"/>
      <c r="L425" s="165"/>
      <c r="M425" s="123"/>
      <c r="N425" s="123"/>
      <c r="O425" s="123"/>
      <c r="P425" s="123"/>
      <c r="Q425" s="124"/>
      <c r="R425" s="125"/>
      <c r="S425" s="123"/>
    </row>
    <row r="426" spans="4:19" ht="15.75" customHeight="1" x14ac:dyDescent="0.25">
      <c r="D426" s="123"/>
      <c r="E426" s="152"/>
      <c r="F426" s="153"/>
      <c r="G426" s="123"/>
      <c r="H426" s="149"/>
      <c r="I426" s="171"/>
      <c r="J426" s="150"/>
      <c r="K426" s="123"/>
      <c r="L426" s="165"/>
      <c r="M426" s="123"/>
      <c r="N426" s="123"/>
      <c r="O426" s="123"/>
      <c r="P426" s="123"/>
      <c r="Q426" s="124"/>
      <c r="R426" s="125"/>
      <c r="S426" s="123"/>
    </row>
    <row r="427" spans="4:19" ht="15.75" customHeight="1" x14ac:dyDescent="0.25">
      <c r="D427" s="123"/>
      <c r="E427" s="152"/>
      <c r="F427" s="153"/>
      <c r="G427" s="123"/>
      <c r="H427" s="149"/>
      <c r="I427" s="171"/>
      <c r="J427" s="150"/>
      <c r="K427" s="123"/>
      <c r="L427" s="165"/>
      <c r="M427" s="123"/>
      <c r="N427" s="123"/>
      <c r="O427" s="123"/>
      <c r="P427" s="123"/>
      <c r="Q427" s="124"/>
      <c r="R427" s="125"/>
      <c r="S427" s="123"/>
    </row>
    <row r="428" spans="4:19" ht="15.75" customHeight="1" x14ac:dyDescent="0.25">
      <c r="D428" s="123"/>
      <c r="E428" s="152"/>
      <c r="F428" s="153"/>
      <c r="G428" s="123"/>
      <c r="H428" s="149"/>
      <c r="I428" s="171"/>
      <c r="J428" s="150"/>
      <c r="K428" s="123"/>
      <c r="L428" s="165"/>
      <c r="M428" s="123"/>
      <c r="N428" s="123"/>
      <c r="O428" s="123"/>
      <c r="P428" s="123"/>
      <c r="Q428" s="124"/>
      <c r="R428" s="125"/>
      <c r="S428" s="123"/>
    </row>
    <row r="429" spans="4:19" ht="15.75" customHeight="1" x14ac:dyDescent="0.25">
      <c r="D429" s="123"/>
      <c r="E429" s="152"/>
      <c r="F429" s="153"/>
      <c r="G429" s="123"/>
      <c r="H429" s="149"/>
      <c r="I429" s="171"/>
      <c r="J429" s="150"/>
      <c r="K429" s="123"/>
      <c r="L429" s="165"/>
      <c r="M429" s="123"/>
      <c r="N429" s="123"/>
      <c r="O429" s="123"/>
      <c r="P429" s="123"/>
      <c r="Q429" s="124"/>
      <c r="R429" s="125"/>
      <c r="S429" s="123"/>
    </row>
    <row r="430" spans="4:19" ht="15.75" customHeight="1" x14ac:dyDescent="0.25">
      <c r="D430" s="123"/>
      <c r="E430" s="152"/>
      <c r="F430" s="153"/>
      <c r="G430" s="123"/>
      <c r="H430" s="149"/>
      <c r="I430" s="171"/>
      <c r="J430" s="150"/>
      <c r="K430" s="123"/>
      <c r="L430" s="165"/>
      <c r="M430" s="123"/>
      <c r="N430" s="123"/>
      <c r="O430" s="123"/>
      <c r="P430" s="123"/>
      <c r="Q430" s="124"/>
      <c r="R430" s="125"/>
      <c r="S430" s="123"/>
    </row>
    <row r="431" spans="4:19" ht="15.75" customHeight="1" x14ac:dyDescent="0.25">
      <c r="D431" s="123"/>
      <c r="E431" s="152"/>
      <c r="F431" s="153"/>
      <c r="G431" s="123"/>
      <c r="H431" s="149"/>
      <c r="I431" s="171"/>
      <c r="J431" s="150"/>
      <c r="K431" s="123"/>
      <c r="L431" s="165"/>
      <c r="M431" s="123"/>
      <c r="N431" s="123"/>
      <c r="O431" s="123"/>
      <c r="P431" s="123"/>
      <c r="Q431" s="124"/>
      <c r="R431" s="125"/>
      <c r="S431" s="123"/>
    </row>
    <row r="432" spans="4:19" ht="15.75" customHeight="1" x14ac:dyDescent="0.25">
      <c r="D432" s="123"/>
      <c r="E432" s="152"/>
      <c r="F432" s="153"/>
      <c r="G432" s="123"/>
      <c r="H432" s="149"/>
      <c r="I432" s="171"/>
      <c r="J432" s="150"/>
      <c r="K432" s="123"/>
      <c r="L432" s="165"/>
      <c r="M432" s="123"/>
      <c r="N432" s="123"/>
      <c r="O432" s="123"/>
      <c r="P432" s="123"/>
      <c r="Q432" s="124"/>
      <c r="R432" s="125"/>
      <c r="S432" s="123"/>
    </row>
    <row r="433" spans="4:19" ht="15.75" customHeight="1" x14ac:dyDescent="0.25">
      <c r="D433" s="123"/>
      <c r="E433" s="152"/>
      <c r="F433" s="153"/>
      <c r="G433" s="123"/>
      <c r="H433" s="149"/>
      <c r="I433" s="171"/>
      <c r="J433" s="150"/>
      <c r="K433" s="123"/>
      <c r="L433" s="165"/>
      <c r="M433" s="123"/>
      <c r="N433" s="123"/>
      <c r="O433" s="123"/>
      <c r="P433" s="123"/>
      <c r="Q433" s="124"/>
      <c r="R433" s="125"/>
      <c r="S433" s="123"/>
    </row>
    <row r="434" spans="4:19" ht="15.75" customHeight="1" x14ac:dyDescent="0.25">
      <c r="D434" s="123"/>
      <c r="E434" s="152"/>
      <c r="F434" s="153"/>
      <c r="G434" s="123"/>
      <c r="H434" s="149"/>
      <c r="I434" s="171"/>
      <c r="J434" s="150"/>
      <c r="K434" s="123"/>
      <c r="L434" s="165"/>
      <c r="M434" s="123"/>
      <c r="N434" s="123"/>
      <c r="O434" s="123"/>
      <c r="P434" s="123"/>
      <c r="Q434" s="124"/>
      <c r="R434" s="125"/>
      <c r="S434" s="123"/>
    </row>
    <row r="435" spans="4:19" ht="15.75" customHeight="1" x14ac:dyDescent="0.25">
      <c r="D435" s="123"/>
      <c r="E435" s="152"/>
      <c r="F435" s="153"/>
      <c r="G435" s="123"/>
      <c r="H435" s="149"/>
      <c r="I435" s="171"/>
      <c r="J435" s="150"/>
      <c r="K435" s="123"/>
      <c r="L435" s="165"/>
      <c r="M435" s="123"/>
      <c r="N435" s="123"/>
      <c r="O435" s="123"/>
      <c r="P435" s="123"/>
      <c r="Q435" s="124"/>
      <c r="R435" s="125"/>
      <c r="S435" s="123"/>
    </row>
    <row r="436" spans="4:19" ht="15.75" customHeight="1" x14ac:dyDescent="0.25">
      <c r="D436" s="123"/>
      <c r="E436" s="152"/>
      <c r="F436" s="153"/>
      <c r="G436" s="123"/>
      <c r="H436" s="149"/>
      <c r="I436" s="171"/>
      <c r="J436" s="150"/>
      <c r="K436" s="123"/>
      <c r="L436" s="165"/>
      <c r="M436" s="123"/>
      <c r="N436" s="123"/>
      <c r="O436" s="123"/>
      <c r="P436" s="123"/>
      <c r="Q436" s="124"/>
      <c r="R436" s="125"/>
      <c r="S436" s="123"/>
    </row>
    <row r="437" spans="4:19" ht="15.75" customHeight="1" x14ac:dyDescent="0.25">
      <c r="D437" s="123"/>
      <c r="E437" s="152"/>
      <c r="F437" s="153"/>
      <c r="G437" s="123"/>
      <c r="H437" s="149"/>
      <c r="I437" s="171"/>
      <c r="J437" s="150"/>
      <c r="K437" s="123"/>
      <c r="L437" s="165"/>
      <c r="M437" s="123"/>
      <c r="N437" s="123"/>
      <c r="O437" s="123"/>
      <c r="P437" s="123"/>
      <c r="Q437" s="124"/>
      <c r="R437" s="125"/>
      <c r="S437" s="123"/>
    </row>
    <row r="438" spans="4:19" ht="15.75" customHeight="1" x14ac:dyDescent="0.25">
      <c r="D438" s="123"/>
      <c r="E438" s="152"/>
      <c r="F438" s="153"/>
      <c r="G438" s="123"/>
      <c r="H438" s="149"/>
      <c r="I438" s="171"/>
      <c r="J438" s="150"/>
      <c r="K438" s="123"/>
      <c r="L438" s="165"/>
      <c r="M438" s="123"/>
      <c r="N438" s="123"/>
      <c r="O438" s="123"/>
      <c r="P438" s="123"/>
      <c r="Q438" s="124"/>
      <c r="R438" s="125"/>
      <c r="S438" s="123"/>
    </row>
    <row r="439" spans="4:19" ht="15.75" customHeight="1" x14ac:dyDescent="0.25">
      <c r="D439" s="123"/>
      <c r="E439" s="152"/>
      <c r="F439" s="153"/>
      <c r="G439" s="123"/>
      <c r="H439" s="149"/>
      <c r="I439" s="171"/>
      <c r="J439" s="150"/>
      <c r="K439" s="123"/>
      <c r="L439" s="165"/>
      <c r="M439" s="123"/>
      <c r="N439" s="123"/>
      <c r="O439" s="123"/>
      <c r="P439" s="123"/>
      <c r="Q439" s="124"/>
      <c r="R439" s="125"/>
      <c r="S439" s="123"/>
    </row>
    <row r="440" spans="4:19" ht="15.75" customHeight="1" x14ac:dyDescent="0.25">
      <c r="D440" s="123"/>
      <c r="E440" s="152"/>
      <c r="F440" s="153"/>
      <c r="G440" s="123"/>
      <c r="H440" s="149"/>
      <c r="I440" s="171"/>
      <c r="J440" s="150"/>
      <c r="K440" s="123"/>
      <c r="L440" s="165"/>
      <c r="M440" s="123"/>
      <c r="N440" s="123"/>
      <c r="O440" s="123"/>
      <c r="P440" s="123"/>
      <c r="Q440" s="124"/>
      <c r="R440" s="125"/>
      <c r="S440" s="123"/>
    </row>
    <row r="441" spans="4:19" ht="15.75" customHeight="1" x14ac:dyDescent="0.25">
      <c r="D441" s="123"/>
      <c r="E441" s="152"/>
      <c r="F441" s="153"/>
      <c r="G441" s="123"/>
      <c r="H441" s="149"/>
      <c r="I441" s="171"/>
      <c r="J441" s="150"/>
      <c r="K441" s="123"/>
      <c r="L441" s="165"/>
      <c r="M441" s="123"/>
      <c r="N441" s="123"/>
      <c r="O441" s="123"/>
      <c r="P441" s="123"/>
      <c r="Q441" s="124"/>
      <c r="R441" s="125"/>
      <c r="S441" s="123"/>
    </row>
    <row r="442" spans="4:19" ht="15.75" customHeight="1" x14ac:dyDescent="0.25">
      <c r="D442" s="123"/>
      <c r="E442" s="152"/>
      <c r="F442" s="153"/>
      <c r="G442" s="123"/>
      <c r="H442" s="149"/>
      <c r="I442" s="171"/>
      <c r="J442" s="150"/>
      <c r="K442" s="123"/>
      <c r="L442" s="165"/>
      <c r="M442" s="123"/>
      <c r="N442" s="123"/>
      <c r="O442" s="123"/>
      <c r="P442" s="123"/>
      <c r="Q442" s="124"/>
      <c r="R442" s="125"/>
      <c r="S442" s="123"/>
    </row>
    <row r="443" spans="4:19" ht="15.75" customHeight="1" x14ac:dyDescent="0.25">
      <c r="D443" s="123"/>
      <c r="E443" s="152"/>
      <c r="F443" s="153"/>
      <c r="G443" s="123"/>
      <c r="H443" s="149"/>
      <c r="I443" s="171"/>
      <c r="J443" s="150"/>
      <c r="K443" s="123"/>
      <c r="L443" s="165"/>
      <c r="M443" s="123"/>
      <c r="N443" s="123"/>
      <c r="O443" s="123"/>
      <c r="P443" s="123"/>
      <c r="Q443" s="124"/>
      <c r="R443" s="125"/>
      <c r="S443" s="123"/>
    </row>
    <row r="444" spans="4:19" ht="15.75" customHeight="1" x14ac:dyDescent="0.25">
      <c r="D444" s="123"/>
      <c r="E444" s="152"/>
      <c r="F444" s="153"/>
      <c r="G444" s="123"/>
      <c r="H444" s="149"/>
      <c r="I444" s="171"/>
      <c r="J444" s="150"/>
      <c r="K444" s="123"/>
      <c r="L444" s="165"/>
      <c r="M444" s="123"/>
      <c r="N444" s="123"/>
      <c r="O444" s="123"/>
      <c r="P444" s="123"/>
      <c r="Q444" s="124"/>
      <c r="R444" s="125"/>
      <c r="S444" s="123"/>
    </row>
    <row r="445" spans="4:19" ht="15.75" customHeight="1" x14ac:dyDescent="0.25">
      <c r="D445" s="123"/>
      <c r="E445" s="152"/>
      <c r="F445" s="153"/>
      <c r="G445" s="123"/>
      <c r="H445" s="149"/>
      <c r="I445" s="171"/>
      <c r="J445" s="150"/>
      <c r="K445" s="123"/>
      <c r="L445" s="165"/>
      <c r="M445" s="123"/>
      <c r="N445" s="123"/>
      <c r="O445" s="123"/>
      <c r="P445" s="123"/>
      <c r="Q445" s="124"/>
      <c r="R445" s="125"/>
      <c r="S445" s="123"/>
    </row>
    <row r="446" spans="4:19" ht="15.75" customHeight="1" x14ac:dyDescent="0.25">
      <c r="D446" s="123"/>
      <c r="E446" s="152"/>
      <c r="F446" s="153"/>
      <c r="G446" s="123"/>
      <c r="H446" s="149"/>
      <c r="I446" s="171"/>
      <c r="J446" s="150"/>
      <c r="K446" s="123"/>
      <c r="L446" s="165"/>
      <c r="M446" s="123"/>
      <c r="N446" s="123"/>
      <c r="O446" s="123"/>
      <c r="P446" s="123"/>
      <c r="Q446" s="124"/>
      <c r="R446" s="125"/>
      <c r="S446" s="123"/>
    </row>
    <row r="447" spans="4:19" ht="15.75" customHeight="1" x14ac:dyDescent="0.25">
      <c r="D447" s="123"/>
      <c r="E447" s="152"/>
      <c r="F447" s="153"/>
      <c r="G447" s="123"/>
      <c r="H447" s="149"/>
      <c r="I447" s="171"/>
      <c r="J447" s="150"/>
      <c r="K447" s="123"/>
      <c r="L447" s="165"/>
      <c r="M447" s="123"/>
      <c r="N447" s="123"/>
      <c r="O447" s="123"/>
      <c r="P447" s="123"/>
      <c r="Q447" s="124"/>
      <c r="R447" s="125"/>
      <c r="S447" s="123"/>
    </row>
    <row r="448" spans="4:19" ht="15.75" customHeight="1" x14ac:dyDescent="0.25">
      <c r="D448" s="123"/>
      <c r="E448" s="152"/>
      <c r="F448" s="153"/>
      <c r="G448" s="123"/>
      <c r="H448" s="149"/>
      <c r="I448" s="171"/>
      <c r="J448" s="150"/>
      <c r="K448" s="123"/>
      <c r="L448" s="165"/>
      <c r="M448" s="123"/>
      <c r="N448" s="123"/>
      <c r="O448" s="123"/>
      <c r="P448" s="123"/>
      <c r="Q448" s="124"/>
      <c r="R448" s="125"/>
      <c r="S448" s="123"/>
    </row>
    <row r="449" spans="4:19" ht="15.75" customHeight="1" x14ac:dyDescent="0.25">
      <c r="D449" s="123"/>
      <c r="E449" s="152"/>
      <c r="F449" s="153"/>
      <c r="G449" s="123"/>
      <c r="H449" s="149"/>
      <c r="I449" s="171"/>
      <c r="J449" s="150"/>
      <c r="K449" s="123"/>
      <c r="L449" s="165"/>
      <c r="M449" s="123"/>
      <c r="N449" s="123"/>
      <c r="O449" s="123"/>
      <c r="P449" s="123"/>
      <c r="Q449" s="124"/>
      <c r="R449" s="125"/>
      <c r="S449" s="123"/>
    </row>
    <row r="450" spans="4:19" ht="15.75" customHeight="1" x14ac:dyDescent="0.25">
      <c r="D450" s="123"/>
      <c r="E450" s="152"/>
      <c r="F450" s="153"/>
      <c r="G450" s="123"/>
      <c r="H450" s="149"/>
      <c r="I450" s="171"/>
      <c r="J450" s="150"/>
      <c r="K450" s="123"/>
      <c r="L450" s="165"/>
      <c r="M450" s="123"/>
      <c r="N450" s="123"/>
      <c r="O450" s="123"/>
      <c r="P450" s="123"/>
      <c r="Q450" s="124"/>
      <c r="R450" s="125"/>
      <c r="S450" s="123"/>
    </row>
    <row r="451" spans="4:19" ht="15.75" customHeight="1" x14ac:dyDescent="0.25">
      <c r="D451" s="123"/>
      <c r="E451" s="152"/>
      <c r="F451" s="153"/>
      <c r="G451" s="123"/>
      <c r="H451" s="149"/>
      <c r="I451" s="171"/>
      <c r="J451" s="150"/>
      <c r="K451" s="123"/>
      <c r="L451" s="165"/>
      <c r="M451" s="123"/>
      <c r="N451" s="123"/>
      <c r="O451" s="123"/>
      <c r="P451" s="123"/>
      <c r="Q451" s="124"/>
      <c r="R451" s="125"/>
      <c r="S451" s="123"/>
    </row>
    <row r="452" spans="4:19" ht="15.75" customHeight="1" x14ac:dyDescent="0.25">
      <c r="D452" s="123"/>
      <c r="E452" s="152"/>
      <c r="F452" s="153"/>
      <c r="G452" s="123"/>
      <c r="H452" s="149"/>
      <c r="I452" s="171"/>
      <c r="J452" s="150"/>
      <c r="K452" s="123"/>
      <c r="L452" s="165"/>
      <c r="M452" s="123"/>
      <c r="N452" s="123"/>
      <c r="O452" s="123"/>
      <c r="P452" s="123"/>
      <c r="Q452" s="124"/>
      <c r="R452" s="125"/>
      <c r="S452" s="123"/>
    </row>
    <row r="453" spans="4:19" ht="15.75" customHeight="1" x14ac:dyDescent="0.25">
      <c r="D453" s="123"/>
      <c r="E453" s="152"/>
      <c r="F453" s="153"/>
      <c r="G453" s="123"/>
      <c r="H453" s="149"/>
      <c r="I453" s="171"/>
      <c r="J453" s="150"/>
      <c r="K453" s="123"/>
      <c r="L453" s="165"/>
      <c r="M453" s="123"/>
      <c r="N453" s="123"/>
      <c r="O453" s="123"/>
      <c r="P453" s="123"/>
      <c r="Q453" s="124"/>
      <c r="R453" s="125"/>
      <c r="S453" s="123"/>
    </row>
    <row r="454" spans="4:19" ht="15.75" customHeight="1" x14ac:dyDescent="0.25">
      <c r="D454" s="123"/>
      <c r="E454" s="152"/>
      <c r="F454" s="153"/>
      <c r="G454" s="123"/>
      <c r="H454" s="149"/>
      <c r="I454" s="171"/>
      <c r="J454" s="150"/>
      <c r="K454" s="123"/>
      <c r="L454" s="165"/>
      <c r="M454" s="123"/>
      <c r="N454" s="123"/>
      <c r="O454" s="123"/>
      <c r="P454" s="123"/>
      <c r="Q454" s="124"/>
      <c r="R454" s="125"/>
      <c r="S454" s="123"/>
    </row>
    <row r="455" spans="4:19" ht="15.75" customHeight="1" x14ac:dyDescent="0.25">
      <c r="D455" s="123"/>
      <c r="E455" s="152"/>
      <c r="F455" s="153"/>
      <c r="G455" s="123"/>
      <c r="H455" s="149"/>
      <c r="I455" s="171"/>
      <c r="J455" s="150"/>
      <c r="K455" s="123"/>
      <c r="L455" s="165"/>
      <c r="M455" s="123"/>
      <c r="N455" s="123"/>
      <c r="O455" s="123"/>
      <c r="P455" s="123"/>
      <c r="Q455" s="124"/>
      <c r="R455" s="125"/>
      <c r="S455" s="123"/>
    </row>
    <row r="456" spans="4:19" ht="15.75" customHeight="1" x14ac:dyDescent="0.25">
      <c r="D456" s="123"/>
      <c r="E456" s="152"/>
      <c r="F456" s="153"/>
      <c r="G456" s="123"/>
      <c r="H456" s="149"/>
      <c r="I456" s="171"/>
      <c r="J456" s="150"/>
      <c r="K456" s="123"/>
      <c r="L456" s="165"/>
      <c r="M456" s="123"/>
      <c r="N456" s="123"/>
      <c r="O456" s="123"/>
      <c r="P456" s="123"/>
      <c r="Q456" s="124"/>
      <c r="R456" s="125"/>
      <c r="S456" s="123"/>
    </row>
    <row r="457" spans="4:19" ht="15.75" customHeight="1" x14ac:dyDescent="0.25">
      <c r="D457" s="123"/>
      <c r="E457" s="152"/>
      <c r="F457" s="153"/>
      <c r="G457" s="123"/>
      <c r="H457" s="149"/>
      <c r="I457" s="171"/>
      <c r="J457" s="150"/>
      <c r="K457" s="123"/>
      <c r="L457" s="165"/>
      <c r="M457" s="123"/>
      <c r="N457" s="123"/>
      <c r="O457" s="123"/>
      <c r="P457" s="123"/>
      <c r="Q457" s="124"/>
      <c r="R457" s="125"/>
      <c r="S457" s="123"/>
    </row>
    <row r="458" spans="4:19" ht="15.75" customHeight="1" x14ac:dyDescent="0.25">
      <c r="D458" s="123"/>
      <c r="E458" s="152"/>
      <c r="F458" s="153"/>
      <c r="G458" s="123"/>
      <c r="H458" s="149"/>
      <c r="I458" s="171"/>
      <c r="J458" s="150"/>
      <c r="K458" s="123"/>
      <c r="L458" s="165"/>
      <c r="M458" s="123"/>
      <c r="N458" s="123"/>
      <c r="O458" s="123"/>
      <c r="P458" s="123"/>
      <c r="Q458" s="124"/>
      <c r="R458" s="125"/>
      <c r="S458" s="123"/>
    </row>
    <row r="459" spans="4:19" ht="15.75" customHeight="1" x14ac:dyDescent="0.25">
      <c r="D459" s="123"/>
      <c r="E459" s="152"/>
      <c r="F459" s="153"/>
      <c r="G459" s="123"/>
      <c r="H459" s="149"/>
      <c r="I459" s="171"/>
      <c r="J459" s="150"/>
      <c r="K459" s="123"/>
      <c r="L459" s="165"/>
      <c r="M459" s="123"/>
      <c r="N459" s="123"/>
      <c r="O459" s="123"/>
      <c r="P459" s="123"/>
      <c r="Q459" s="124"/>
      <c r="R459" s="125"/>
      <c r="S459" s="123"/>
    </row>
    <row r="460" spans="4:19" ht="15.75" customHeight="1" x14ac:dyDescent="0.25">
      <c r="D460" s="123"/>
      <c r="E460" s="152"/>
      <c r="F460" s="153"/>
      <c r="G460" s="123"/>
      <c r="H460" s="149"/>
      <c r="I460" s="171"/>
      <c r="J460" s="150"/>
      <c r="K460" s="123"/>
      <c r="L460" s="165"/>
      <c r="M460" s="123"/>
      <c r="N460" s="123"/>
      <c r="O460" s="123"/>
      <c r="P460" s="123"/>
      <c r="Q460" s="124"/>
      <c r="R460" s="125"/>
      <c r="S460" s="123"/>
    </row>
    <row r="461" spans="4:19" ht="15.75" customHeight="1" x14ac:dyDescent="0.25">
      <c r="D461" s="123"/>
      <c r="E461" s="152"/>
      <c r="F461" s="153"/>
      <c r="G461" s="123"/>
      <c r="H461" s="149"/>
      <c r="I461" s="171"/>
      <c r="J461" s="150"/>
      <c r="K461" s="123"/>
      <c r="L461" s="165"/>
      <c r="M461" s="123"/>
      <c r="N461" s="123"/>
      <c r="O461" s="123"/>
      <c r="P461" s="123"/>
      <c r="Q461" s="124"/>
      <c r="R461" s="125"/>
      <c r="S461" s="123"/>
    </row>
    <row r="462" spans="4:19" ht="15.75" customHeight="1" x14ac:dyDescent="0.25">
      <c r="D462" s="123"/>
      <c r="E462" s="152"/>
      <c r="F462" s="153"/>
      <c r="G462" s="123"/>
      <c r="H462" s="149"/>
      <c r="I462" s="171"/>
      <c r="J462" s="150"/>
      <c r="K462" s="123"/>
      <c r="L462" s="165"/>
      <c r="M462" s="123"/>
      <c r="N462" s="123"/>
      <c r="O462" s="123"/>
      <c r="P462" s="123"/>
      <c r="Q462" s="124"/>
      <c r="R462" s="125"/>
      <c r="S462" s="123"/>
    </row>
    <row r="463" spans="4:19" ht="15.75" customHeight="1" x14ac:dyDescent="0.25">
      <c r="D463" s="123"/>
      <c r="E463" s="152"/>
      <c r="F463" s="153"/>
      <c r="G463" s="123"/>
      <c r="H463" s="149"/>
      <c r="I463" s="171"/>
      <c r="J463" s="150"/>
      <c r="K463" s="123"/>
      <c r="L463" s="165"/>
      <c r="M463" s="123"/>
      <c r="N463" s="123"/>
      <c r="O463" s="123"/>
      <c r="P463" s="123"/>
      <c r="Q463" s="124"/>
      <c r="R463" s="125"/>
      <c r="S463" s="123"/>
    </row>
    <row r="464" spans="4:19" ht="15.75" customHeight="1" x14ac:dyDescent="0.25">
      <c r="D464" s="123"/>
      <c r="E464" s="152"/>
      <c r="F464" s="153"/>
      <c r="G464" s="123"/>
      <c r="H464" s="149"/>
      <c r="I464" s="171"/>
      <c r="J464" s="150"/>
      <c r="K464" s="123"/>
      <c r="L464" s="165"/>
      <c r="M464" s="123"/>
      <c r="N464" s="123"/>
      <c r="O464" s="123"/>
      <c r="P464" s="123"/>
      <c r="Q464" s="124"/>
      <c r="R464" s="125"/>
      <c r="S464" s="123"/>
    </row>
    <row r="465" spans="4:19" ht="15.75" customHeight="1" x14ac:dyDescent="0.25">
      <c r="D465" s="123"/>
      <c r="E465" s="152"/>
      <c r="F465" s="153"/>
      <c r="G465" s="123"/>
      <c r="H465" s="149"/>
      <c r="I465" s="171"/>
      <c r="J465" s="150"/>
      <c r="K465" s="123"/>
      <c r="L465" s="165"/>
      <c r="M465" s="123"/>
      <c r="N465" s="123"/>
      <c r="O465" s="123"/>
      <c r="P465" s="123"/>
      <c r="Q465" s="124"/>
      <c r="R465" s="125"/>
      <c r="S465" s="123"/>
    </row>
    <row r="466" spans="4:19" ht="15.75" customHeight="1" x14ac:dyDescent="0.25">
      <c r="D466" s="123"/>
      <c r="E466" s="152"/>
      <c r="F466" s="153"/>
      <c r="G466" s="123"/>
      <c r="H466" s="149"/>
      <c r="I466" s="171"/>
      <c r="J466" s="150"/>
      <c r="K466" s="123"/>
      <c r="L466" s="165"/>
      <c r="M466" s="123"/>
      <c r="N466" s="123"/>
      <c r="O466" s="123"/>
      <c r="P466" s="123"/>
      <c r="Q466" s="124"/>
      <c r="R466" s="125"/>
      <c r="S466" s="123"/>
    </row>
    <row r="467" spans="4:19" ht="15.75" customHeight="1" x14ac:dyDescent="0.25">
      <c r="D467" s="123"/>
      <c r="E467" s="152"/>
      <c r="F467" s="153"/>
      <c r="G467" s="123"/>
      <c r="H467" s="149"/>
      <c r="I467" s="171"/>
      <c r="J467" s="150"/>
      <c r="K467" s="123"/>
      <c r="L467" s="165"/>
      <c r="M467" s="123"/>
      <c r="N467" s="123"/>
      <c r="O467" s="123"/>
      <c r="P467" s="123"/>
      <c r="Q467" s="124"/>
      <c r="R467" s="125"/>
      <c r="S467" s="123"/>
    </row>
    <row r="468" spans="4:19" ht="15.75" customHeight="1" x14ac:dyDescent="0.25">
      <c r="D468" s="123"/>
      <c r="E468" s="152"/>
      <c r="F468" s="153"/>
      <c r="G468" s="123"/>
      <c r="H468" s="149"/>
      <c r="I468" s="171"/>
      <c r="J468" s="150"/>
      <c r="K468" s="123"/>
      <c r="L468" s="165"/>
      <c r="M468" s="123"/>
      <c r="N468" s="123"/>
      <c r="O468" s="123"/>
      <c r="P468" s="123"/>
      <c r="Q468" s="124"/>
      <c r="R468" s="125"/>
      <c r="S468" s="123"/>
    </row>
    <row r="469" spans="4:19" ht="15.75" customHeight="1" x14ac:dyDescent="0.25">
      <c r="D469" s="123"/>
      <c r="E469" s="152"/>
      <c r="F469" s="153"/>
      <c r="G469" s="123"/>
      <c r="H469" s="149"/>
      <c r="I469" s="171"/>
      <c r="J469" s="150"/>
      <c r="K469" s="123"/>
      <c r="L469" s="165"/>
      <c r="M469" s="123"/>
      <c r="N469" s="123"/>
      <c r="O469" s="123"/>
      <c r="P469" s="123"/>
      <c r="Q469" s="124"/>
      <c r="R469" s="125"/>
      <c r="S469" s="123"/>
    </row>
    <row r="470" spans="4:19" ht="15.75" customHeight="1" x14ac:dyDescent="0.25">
      <c r="D470" s="123"/>
      <c r="E470" s="152"/>
      <c r="F470" s="153"/>
      <c r="G470" s="123"/>
      <c r="H470" s="149"/>
      <c r="I470" s="171"/>
      <c r="J470" s="150"/>
      <c r="K470" s="123"/>
      <c r="L470" s="165"/>
      <c r="M470" s="123"/>
      <c r="N470" s="123"/>
      <c r="O470" s="123"/>
      <c r="P470" s="123"/>
      <c r="Q470" s="124"/>
      <c r="R470" s="125"/>
      <c r="S470" s="123"/>
    </row>
    <row r="471" spans="4:19" ht="15.75" customHeight="1" x14ac:dyDescent="0.25">
      <c r="D471" s="123"/>
      <c r="E471" s="152"/>
      <c r="F471" s="153"/>
      <c r="G471" s="123"/>
      <c r="H471" s="149"/>
      <c r="I471" s="171"/>
      <c r="J471" s="150"/>
      <c r="K471" s="123"/>
      <c r="L471" s="165"/>
      <c r="M471" s="123"/>
      <c r="N471" s="123"/>
      <c r="O471" s="123"/>
      <c r="P471" s="123"/>
      <c r="Q471" s="124"/>
      <c r="R471" s="125"/>
      <c r="S471" s="123"/>
    </row>
    <row r="472" spans="4:19" ht="15.75" customHeight="1" x14ac:dyDescent="0.25">
      <c r="D472" s="123"/>
      <c r="E472" s="152"/>
      <c r="F472" s="153"/>
      <c r="G472" s="123"/>
      <c r="H472" s="149"/>
      <c r="I472" s="171"/>
      <c r="J472" s="150"/>
      <c r="K472" s="123"/>
      <c r="L472" s="165"/>
      <c r="M472" s="123"/>
      <c r="N472" s="123"/>
      <c r="O472" s="123"/>
      <c r="P472" s="123"/>
      <c r="Q472" s="124"/>
      <c r="R472" s="125"/>
      <c r="S472" s="123"/>
    </row>
    <row r="473" spans="4:19" ht="15.75" customHeight="1" x14ac:dyDescent="0.25">
      <c r="D473" s="123"/>
      <c r="E473" s="152"/>
      <c r="F473" s="153"/>
      <c r="G473" s="123"/>
      <c r="H473" s="149"/>
      <c r="I473" s="171"/>
      <c r="J473" s="150"/>
      <c r="K473" s="123"/>
      <c r="L473" s="165"/>
      <c r="M473" s="123"/>
      <c r="N473" s="123"/>
      <c r="O473" s="123"/>
      <c r="P473" s="123"/>
      <c r="Q473" s="124"/>
      <c r="R473" s="125"/>
      <c r="S473" s="123"/>
    </row>
    <row r="474" spans="4:19" ht="15.75" customHeight="1" x14ac:dyDescent="0.25">
      <c r="D474" s="123"/>
      <c r="E474" s="152"/>
      <c r="F474" s="153"/>
      <c r="G474" s="123"/>
      <c r="H474" s="149"/>
      <c r="I474" s="171"/>
      <c r="J474" s="150"/>
      <c r="K474" s="123"/>
      <c r="L474" s="165"/>
      <c r="M474" s="123"/>
      <c r="N474" s="123"/>
      <c r="O474" s="123"/>
      <c r="P474" s="123"/>
      <c r="Q474" s="124"/>
      <c r="R474" s="125"/>
      <c r="S474" s="123"/>
    </row>
    <row r="475" spans="4:19" ht="15.75" customHeight="1" x14ac:dyDescent="0.25">
      <c r="D475" s="123"/>
      <c r="E475" s="152"/>
      <c r="F475" s="153"/>
      <c r="G475" s="123"/>
      <c r="H475" s="149"/>
      <c r="I475" s="171"/>
      <c r="J475" s="150"/>
      <c r="K475" s="123"/>
      <c r="L475" s="165"/>
      <c r="M475" s="123"/>
      <c r="N475" s="123"/>
      <c r="O475" s="123"/>
      <c r="P475" s="123"/>
      <c r="Q475" s="124"/>
      <c r="R475" s="125"/>
      <c r="S475" s="123"/>
    </row>
    <row r="476" spans="4:19" ht="15.75" customHeight="1" x14ac:dyDescent="0.25">
      <c r="D476" s="123"/>
      <c r="E476" s="152"/>
      <c r="F476" s="153"/>
      <c r="G476" s="123"/>
      <c r="H476" s="149"/>
      <c r="I476" s="171"/>
      <c r="J476" s="150"/>
      <c r="K476" s="123"/>
      <c r="L476" s="165"/>
      <c r="M476" s="123"/>
      <c r="N476" s="123"/>
      <c r="O476" s="123"/>
      <c r="P476" s="123"/>
      <c r="Q476" s="124"/>
      <c r="R476" s="125"/>
      <c r="S476" s="123"/>
    </row>
    <row r="477" spans="4:19" ht="15.75" customHeight="1" x14ac:dyDescent="0.25">
      <c r="D477" s="123"/>
      <c r="E477" s="152"/>
      <c r="F477" s="153"/>
      <c r="G477" s="123"/>
      <c r="H477" s="149"/>
      <c r="I477" s="171"/>
      <c r="J477" s="150"/>
      <c r="K477" s="123"/>
      <c r="L477" s="165"/>
      <c r="M477" s="123"/>
      <c r="N477" s="123"/>
      <c r="O477" s="123"/>
      <c r="P477" s="123"/>
      <c r="Q477" s="124"/>
      <c r="R477" s="125"/>
      <c r="S477" s="123"/>
    </row>
    <row r="478" spans="4:19" ht="15.75" customHeight="1" x14ac:dyDescent="0.25">
      <c r="D478" s="123"/>
      <c r="E478" s="152"/>
      <c r="F478" s="153"/>
      <c r="G478" s="123"/>
      <c r="H478" s="149"/>
      <c r="I478" s="171"/>
      <c r="J478" s="150"/>
      <c r="K478" s="123"/>
      <c r="L478" s="165"/>
      <c r="M478" s="123"/>
      <c r="N478" s="123"/>
      <c r="O478" s="123"/>
      <c r="P478" s="123"/>
      <c r="Q478" s="124"/>
      <c r="R478" s="125"/>
      <c r="S478" s="123"/>
    </row>
    <row r="479" spans="4:19" ht="15.75" customHeight="1" x14ac:dyDescent="0.25">
      <c r="D479" s="123"/>
      <c r="E479" s="152"/>
      <c r="F479" s="153"/>
      <c r="G479" s="123"/>
      <c r="H479" s="149"/>
      <c r="I479" s="171"/>
      <c r="J479" s="150"/>
      <c r="K479" s="123"/>
      <c r="L479" s="165"/>
      <c r="M479" s="123"/>
      <c r="N479" s="123"/>
      <c r="O479" s="123"/>
      <c r="P479" s="123"/>
      <c r="Q479" s="124"/>
      <c r="R479" s="125"/>
      <c r="S479" s="123"/>
    </row>
    <row r="480" spans="4:19" ht="15.75" customHeight="1" x14ac:dyDescent="0.25">
      <c r="D480" s="123"/>
      <c r="E480" s="152"/>
      <c r="F480" s="153"/>
      <c r="G480" s="123"/>
      <c r="H480" s="149"/>
      <c r="I480" s="171"/>
      <c r="J480" s="150"/>
      <c r="K480" s="123"/>
      <c r="L480" s="165"/>
      <c r="M480" s="123"/>
      <c r="N480" s="123"/>
      <c r="O480" s="123"/>
      <c r="P480" s="123"/>
      <c r="Q480" s="124"/>
      <c r="R480" s="125"/>
      <c r="S480" s="123"/>
    </row>
    <row r="481" spans="4:19" ht="15.75" customHeight="1" x14ac:dyDescent="0.25">
      <c r="D481" s="123"/>
      <c r="E481" s="152"/>
      <c r="F481" s="153"/>
      <c r="G481" s="123"/>
      <c r="H481" s="149"/>
      <c r="I481" s="171"/>
      <c r="J481" s="150"/>
      <c r="K481" s="123"/>
      <c r="L481" s="165"/>
      <c r="M481" s="123"/>
      <c r="N481" s="123"/>
      <c r="O481" s="123"/>
      <c r="P481" s="123"/>
      <c r="Q481" s="124"/>
      <c r="R481" s="125"/>
      <c r="S481" s="123"/>
    </row>
    <row r="482" spans="4:19" ht="15.75" customHeight="1" x14ac:dyDescent="0.25">
      <c r="D482" s="123"/>
      <c r="E482" s="152"/>
      <c r="F482" s="153"/>
      <c r="G482" s="123"/>
      <c r="H482" s="149"/>
      <c r="I482" s="171"/>
      <c r="J482" s="150"/>
      <c r="K482" s="123"/>
      <c r="L482" s="165"/>
      <c r="M482" s="123"/>
      <c r="N482" s="123"/>
      <c r="O482" s="123"/>
      <c r="P482" s="123"/>
      <c r="Q482" s="124"/>
      <c r="R482" s="125"/>
      <c r="S482" s="123"/>
    </row>
    <row r="483" spans="4:19" ht="15.75" customHeight="1" x14ac:dyDescent="0.25">
      <c r="D483" s="123"/>
      <c r="E483" s="152"/>
      <c r="F483" s="153"/>
      <c r="G483" s="123"/>
      <c r="H483" s="149"/>
      <c r="I483" s="171"/>
      <c r="J483" s="150"/>
      <c r="K483" s="123"/>
      <c r="L483" s="165"/>
      <c r="M483" s="123"/>
      <c r="N483" s="123"/>
      <c r="O483" s="123"/>
      <c r="P483" s="123"/>
      <c r="Q483" s="124"/>
      <c r="R483" s="125"/>
      <c r="S483" s="123"/>
    </row>
    <row r="484" spans="4:19" ht="15.75" customHeight="1" x14ac:dyDescent="0.25">
      <c r="D484" s="123"/>
      <c r="E484" s="152"/>
      <c r="F484" s="153"/>
      <c r="G484" s="123"/>
      <c r="H484" s="149"/>
      <c r="I484" s="171"/>
      <c r="J484" s="150"/>
      <c r="K484" s="123"/>
      <c r="L484" s="165"/>
      <c r="M484" s="123"/>
      <c r="N484" s="123"/>
      <c r="O484" s="123"/>
      <c r="P484" s="123"/>
      <c r="Q484" s="124"/>
      <c r="R484" s="125"/>
      <c r="S484" s="123"/>
    </row>
    <row r="485" spans="4:19" ht="15.75" customHeight="1" x14ac:dyDescent="0.25">
      <c r="D485" s="123"/>
      <c r="E485" s="152"/>
      <c r="F485" s="153"/>
      <c r="G485" s="123"/>
      <c r="H485" s="149"/>
      <c r="I485" s="171"/>
      <c r="J485" s="150"/>
      <c r="K485" s="123"/>
      <c r="L485" s="165"/>
      <c r="M485" s="123"/>
      <c r="N485" s="123"/>
      <c r="O485" s="123"/>
      <c r="P485" s="123"/>
      <c r="Q485" s="124"/>
      <c r="R485" s="125"/>
      <c r="S485" s="123"/>
    </row>
    <row r="486" spans="4:19" ht="15.75" customHeight="1" x14ac:dyDescent="0.25">
      <c r="D486" s="123"/>
      <c r="E486" s="152"/>
      <c r="F486" s="153"/>
      <c r="G486" s="123"/>
      <c r="H486" s="149"/>
      <c r="I486" s="171"/>
      <c r="J486" s="150"/>
      <c r="K486" s="123"/>
      <c r="L486" s="165"/>
      <c r="M486" s="123"/>
      <c r="N486" s="123"/>
      <c r="O486" s="123"/>
      <c r="P486" s="123"/>
      <c r="Q486" s="124"/>
      <c r="R486" s="125"/>
      <c r="S486" s="123"/>
    </row>
    <row r="487" spans="4:19" ht="15.75" customHeight="1" x14ac:dyDescent="0.25">
      <c r="D487" s="123"/>
      <c r="E487" s="152"/>
      <c r="F487" s="153"/>
      <c r="G487" s="123"/>
      <c r="H487" s="149"/>
      <c r="I487" s="171"/>
      <c r="J487" s="150"/>
      <c r="K487" s="123"/>
      <c r="L487" s="165"/>
      <c r="M487" s="123"/>
      <c r="N487" s="123"/>
      <c r="O487" s="123"/>
      <c r="P487" s="123"/>
      <c r="Q487" s="124"/>
      <c r="R487" s="125"/>
      <c r="S487" s="123"/>
    </row>
    <row r="488" spans="4:19" ht="15.75" customHeight="1" x14ac:dyDescent="0.25">
      <c r="D488" s="123"/>
      <c r="E488" s="152"/>
      <c r="F488" s="153"/>
      <c r="G488" s="123"/>
      <c r="H488" s="149"/>
      <c r="I488" s="171"/>
      <c r="J488" s="150"/>
      <c r="K488" s="123"/>
      <c r="L488" s="165"/>
      <c r="M488" s="123"/>
      <c r="N488" s="123"/>
      <c r="O488" s="123"/>
      <c r="P488" s="123"/>
      <c r="Q488" s="124"/>
      <c r="R488" s="125"/>
      <c r="S488" s="123"/>
    </row>
    <row r="489" spans="4:19" ht="15.75" customHeight="1" x14ac:dyDescent="0.25">
      <c r="D489" s="123"/>
      <c r="E489" s="152"/>
      <c r="F489" s="153"/>
      <c r="G489" s="123"/>
      <c r="H489" s="149"/>
      <c r="I489" s="171"/>
      <c r="J489" s="150"/>
      <c r="K489" s="123"/>
      <c r="L489" s="165"/>
      <c r="M489" s="123"/>
      <c r="N489" s="123"/>
      <c r="O489" s="123"/>
      <c r="P489" s="123"/>
      <c r="Q489" s="124"/>
      <c r="R489" s="125"/>
      <c r="S489" s="123"/>
    </row>
    <row r="490" spans="4:19" ht="15.75" customHeight="1" x14ac:dyDescent="0.25">
      <c r="D490" s="123"/>
      <c r="E490" s="152"/>
      <c r="F490" s="153"/>
      <c r="G490" s="123"/>
      <c r="H490" s="149"/>
      <c r="I490" s="171"/>
      <c r="J490" s="150"/>
      <c r="K490" s="123"/>
      <c r="L490" s="165"/>
      <c r="M490" s="123"/>
      <c r="N490" s="123"/>
      <c r="O490" s="123"/>
      <c r="P490" s="123"/>
      <c r="Q490" s="124"/>
      <c r="R490" s="125"/>
      <c r="S490" s="123"/>
    </row>
    <row r="491" spans="4:19" ht="15.75" customHeight="1" x14ac:dyDescent="0.25">
      <c r="D491" s="123"/>
      <c r="E491" s="152"/>
      <c r="F491" s="153"/>
      <c r="G491" s="123"/>
      <c r="H491" s="149"/>
      <c r="I491" s="171"/>
      <c r="J491" s="150"/>
      <c r="K491" s="123"/>
      <c r="L491" s="165"/>
      <c r="M491" s="123"/>
      <c r="N491" s="123"/>
      <c r="O491" s="123"/>
      <c r="P491" s="123"/>
      <c r="Q491" s="124"/>
      <c r="R491" s="125"/>
      <c r="S491" s="123"/>
    </row>
    <row r="492" spans="4:19" ht="15.75" customHeight="1" x14ac:dyDescent="0.25">
      <c r="D492" s="123"/>
      <c r="E492" s="152"/>
      <c r="F492" s="153"/>
      <c r="G492" s="123"/>
      <c r="H492" s="149"/>
      <c r="I492" s="171"/>
      <c r="J492" s="150"/>
      <c r="K492" s="123"/>
      <c r="L492" s="165"/>
      <c r="M492" s="123"/>
      <c r="N492" s="123"/>
      <c r="O492" s="123"/>
      <c r="P492" s="123"/>
      <c r="Q492" s="124"/>
      <c r="R492" s="125"/>
      <c r="S492" s="123"/>
    </row>
    <row r="493" spans="4:19" ht="15.75" customHeight="1" x14ac:dyDescent="0.25">
      <c r="D493" s="123"/>
      <c r="E493" s="152"/>
      <c r="F493" s="153"/>
      <c r="G493" s="123"/>
      <c r="H493" s="149"/>
      <c r="I493" s="171"/>
      <c r="J493" s="150"/>
      <c r="K493" s="123"/>
      <c r="L493" s="165"/>
      <c r="M493" s="123"/>
      <c r="N493" s="123"/>
      <c r="O493" s="123"/>
      <c r="P493" s="123"/>
      <c r="Q493" s="124"/>
      <c r="R493" s="125"/>
      <c r="S493" s="123"/>
    </row>
    <row r="494" spans="4:19" ht="15.75" customHeight="1" x14ac:dyDescent="0.25">
      <c r="D494" s="123"/>
      <c r="E494" s="152"/>
      <c r="F494" s="153"/>
      <c r="G494" s="123"/>
      <c r="H494" s="149"/>
      <c r="I494" s="171"/>
      <c r="J494" s="150"/>
      <c r="K494" s="123"/>
      <c r="L494" s="165"/>
      <c r="M494" s="123"/>
      <c r="N494" s="123"/>
      <c r="O494" s="123"/>
      <c r="P494" s="123"/>
      <c r="Q494" s="124"/>
      <c r="R494" s="125"/>
      <c r="S494" s="123"/>
    </row>
    <row r="495" spans="4:19" ht="15.75" customHeight="1" x14ac:dyDescent="0.25">
      <c r="D495" s="123"/>
      <c r="E495" s="152"/>
      <c r="F495" s="153"/>
      <c r="G495" s="123"/>
      <c r="H495" s="149"/>
      <c r="I495" s="171"/>
      <c r="J495" s="150"/>
      <c r="K495" s="123"/>
      <c r="L495" s="165"/>
      <c r="M495" s="123"/>
      <c r="N495" s="123"/>
      <c r="O495" s="123"/>
      <c r="P495" s="123"/>
      <c r="Q495" s="124"/>
      <c r="R495" s="125"/>
      <c r="S495" s="123"/>
    </row>
    <row r="496" spans="4:19" ht="15.75" customHeight="1" x14ac:dyDescent="0.25">
      <c r="D496" s="123"/>
      <c r="E496" s="152"/>
      <c r="F496" s="153"/>
      <c r="G496" s="123"/>
      <c r="H496" s="149"/>
      <c r="I496" s="171"/>
      <c r="J496" s="150"/>
      <c r="K496" s="123"/>
      <c r="L496" s="165"/>
      <c r="M496" s="123"/>
      <c r="N496" s="123"/>
      <c r="O496" s="123"/>
      <c r="P496" s="123"/>
      <c r="Q496" s="124"/>
      <c r="R496" s="125"/>
      <c r="S496" s="123"/>
    </row>
    <row r="497" spans="4:19" ht="15.75" customHeight="1" x14ac:dyDescent="0.25">
      <c r="D497" s="123"/>
      <c r="E497" s="152"/>
      <c r="F497" s="153"/>
      <c r="G497" s="123"/>
      <c r="H497" s="149"/>
      <c r="I497" s="171"/>
      <c r="J497" s="150"/>
      <c r="K497" s="123"/>
      <c r="L497" s="165"/>
      <c r="M497" s="123"/>
      <c r="N497" s="123"/>
      <c r="O497" s="123"/>
      <c r="P497" s="123"/>
      <c r="Q497" s="124"/>
      <c r="R497" s="125"/>
      <c r="S497" s="123"/>
    </row>
    <row r="498" spans="4:19" ht="15.75" customHeight="1" x14ac:dyDescent="0.25">
      <c r="D498" s="123"/>
      <c r="E498" s="152"/>
      <c r="F498" s="153"/>
      <c r="G498" s="123"/>
      <c r="H498" s="149"/>
      <c r="I498" s="171"/>
      <c r="J498" s="150"/>
      <c r="K498" s="123"/>
      <c r="L498" s="165"/>
      <c r="M498" s="123"/>
      <c r="N498" s="123"/>
      <c r="O498" s="123"/>
      <c r="P498" s="123"/>
      <c r="Q498" s="124"/>
      <c r="R498" s="125"/>
      <c r="S498" s="123"/>
    </row>
    <row r="499" spans="4:19" ht="15.75" customHeight="1" x14ac:dyDescent="0.25">
      <c r="D499" s="123"/>
      <c r="E499" s="152"/>
      <c r="F499" s="153"/>
      <c r="G499" s="123"/>
      <c r="H499" s="149"/>
      <c r="I499" s="171"/>
      <c r="J499" s="150"/>
      <c r="K499" s="123"/>
      <c r="L499" s="165"/>
      <c r="M499" s="123"/>
      <c r="N499" s="123"/>
      <c r="O499" s="123"/>
      <c r="P499" s="123"/>
      <c r="Q499" s="124"/>
      <c r="R499" s="125"/>
      <c r="S499" s="123"/>
    </row>
    <row r="500" spans="4:19" ht="15.75" customHeight="1" x14ac:dyDescent="0.25">
      <c r="D500" s="123"/>
      <c r="E500" s="152"/>
      <c r="F500" s="153"/>
      <c r="G500" s="123"/>
      <c r="H500" s="149"/>
      <c r="I500" s="171"/>
      <c r="J500" s="150"/>
      <c r="K500" s="123"/>
      <c r="L500" s="165"/>
      <c r="M500" s="123"/>
      <c r="N500" s="123"/>
      <c r="O500" s="123"/>
      <c r="P500" s="123"/>
      <c r="Q500" s="124"/>
      <c r="R500" s="125"/>
      <c r="S500" s="123"/>
    </row>
    <row r="501" spans="4:19" ht="15.75" customHeight="1" x14ac:dyDescent="0.25">
      <c r="D501" s="123"/>
      <c r="E501" s="152"/>
      <c r="F501" s="153"/>
      <c r="G501" s="123"/>
      <c r="H501" s="149"/>
      <c r="I501" s="171"/>
      <c r="J501" s="150"/>
      <c r="K501" s="123"/>
      <c r="L501" s="165"/>
      <c r="M501" s="123"/>
      <c r="N501" s="123"/>
      <c r="O501" s="123"/>
      <c r="P501" s="123"/>
      <c r="Q501" s="124"/>
      <c r="R501" s="125"/>
      <c r="S501" s="123"/>
    </row>
    <row r="502" spans="4:19" ht="15.75" customHeight="1" x14ac:dyDescent="0.25">
      <c r="D502" s="123"/>
      <c r="E502" s="152"/>
      <c r="F502" s="153"/>
      <c r="G502" s="123"/>
      <c r="H502" s="149"/>
      <c r="I502" s="171"/>
      <c r="J502" s="150"/>
      <c r="K502" s="123"/>
      <c r="L502" s="165"/>
      <c r="M502" s="123"/>
      <c r="N502" s="123"/>
      <c r="O502" s="123"/>
      <c r="P502" s="123"/>
      <c r="Q502" s="124"/>
      <c r="R502" s="125"/>
      <c r="S502" s="123"/>
    </row>
    <row r="503" spans="4:19" ht="15.75" customHeight="1" x14ac:dyDescent="0.25">
      <c r="D503" s="123"/>
      <c r="E503" s="152"/>
      <c r="F503" s="153"/>
      <c r="G503" s="123"/>
      <c r="H503" s="149"/>
      <c r="I503" s="171"/>
      <c r="J503" s="150"/>
      <c r="K503" s="123"/>
      <c r="L503" s="165"/>
      <c r="M503" s="123"/>
      <c r="N503" s="123"/>
      <c r="O503" s="123"/>
      <c r="P503" s="123"/>
      <c r="Q503" s="124"/>
      <c r="R503" s="125"/>
      <c r="S503" s="123"/>
    </row>
    <row r="504" spans="4:19" ht="15.75" customHeight="1" x14ac:dyDescent="0.25">
      <c r="D504" s="123"/>
      <c r="E504" s="152"/>
      <c r="F504" s="153"/>
      <c r="G504" s="123"/>
      <c r="H504" s="149"/>
      <c r="I504" s="171"/>
      <c r="J504" s="150"/>
      <c r="K504" s="123"/>
      <c r="L504" s="165"/>
      <c r="M504" s="123"/>
      <c r="N504" s="123"/>
      <c r="O504" s="123"/>
      <c r="P504" s="123"/>
      <c r="Q504" s="124"/>
      <c r="R504" s="125"/>
      <c r="S504" s="123"/>
    </row>
    <row r="505" spans="4:19" ht="15.75" customHeight="1" x14ac:dyDescent="0.25">
      <c r="D505" s="123"/>
      <c r="E505" s="152"/>
      <c r="F505" s="153"/>
      <c r="G505" s="123"/>
      <c r="H505" s="149"/>
      <c r="I505" s="171"/>
      <c r="J505" s="150"/>
      <c r="K505" s="123"/>
      <c r="L505" s="165"/>
      <c r="M505" s="123"/>
      <c r="N505" s="123"/>
      <c r="O505" s="123"/>
      <c r="P505" s="123"/>
      <c r="Q505" s="124"/>
      <c r="R505" s="125"/>
      <c r="S505" s="123"/>
    </row>
    <row r="506" spans="4:19" ht="15.75" customHeight="1" x14ac:dyDescent="0.25">
      <c r="D506" s="123"/>
      <c r="E506" s="152"/>
      <c r="F506" s="153"/>
      <c r="G506" s="123"/>
      <c r="H506" s="149"/>
      <c r="I506" s="171"/>
      <c r="J506" s="150"/>
      <c r="K506" s="123"/>
      <c r="L506" s="165"/>
      <c r="M506" s="123"/>
      <c r="N506" s="123"/>
      <c r="O506" s="123"/>
      <c r="P506" s="123"/>
      <c r="Q506" s="124"/>
      <c r="R506" s="125"/>
      <c r="S506" s="123"/>
    </row>
    <row r="507" spans="4:19" ht="15.75" customHeight="1" x14ac:dyDescent="0.25">
      <c r="D507" s="123"/>
      <c r="E507" s="152"/>
      <c r="F507" s="153"/>
      <c r="G507" s="123"/>
      <c r="H507" s="149"/>
      <c r="I507" s="171"/>
      <c r="J507" s="150"/>
      <c r="K507" s="123"/>
      <c r="L507" s="165"/>
      <c r="M507" s="123"/>
      <c r="N507" s="123"/>
      <c r="O507" s="123"/>
      <c r="P507" s="123"/>
      <c r="Q507" s="124"/>
      <c r="R507" s="125"/>
      <c r="S507" s="123"/>
    </row>
    <row r="508" spans="4:19" ht="15.75" customHeight="1" x14ac:dyDescent="0.25">
      <c r="D508" s="123"/>
      <c r="E508" s="152"/>
      <c r="F508" s="153"/>
      <c r="G508" s="123"/>
      <c r="H508" s="149"/>
      <c r="I508" s="171"/>
      <c r="J508" s="150"/>
      <c r="K508" s="123"/>
      <c r="L508" s="165"/>
      <c r="M508" s="123"/>
      <c r="N508" s="123"/>
      <c r="O508" s="123"/>
      <c r="P508" s="123"/>
      <c r="Q508" s="124"/>
      <c r="R508" s="125"/>
      <c r="S508" s="123"/>
    </row>
    <row r="509" spans="4:19" ht="15.75" customHeight="1" x14ac:dyDescent="0.25">
      <c r="D509" s="123"/>
      <c r="E509" s="152"/>
      <c r="F509" s="153"/>
      <c r="G509" s="123"/>
      <c r="H509" s="149"/>
      <c r="I509" s="171"/>
      <c r="J509" s="150"/>
      <c r="K509" s="123"/>
      <c r="L509" s="165"/>
      <c r="M509" s="123"/>
      <c r="N509" s="123"/>
      <c r="O509" s="123"/>
      <c r="P509" s="123"/>
      <c r="Q509" s="124"/>
      <c r="R509" s="125"/>
      <c r="S509" s="123"/>
    </row>
    <row r="510" spans="4:19" ht="15.75" customHeight="1" x14ac:dyDescent="0.25">
      <c r="D510" s="123"/>
      <c r="E510" s="152"/>
      <c r="F510" s="153"/>
      <c r="G510" s="123"/>
      <c r="H510" s="149"/>
      <c r="I510" s="171"/>
      <c r="J510" s="150"/>
      <c r="K510" s="123"/>
      <c r="L510" s="165"/>
      <c r="M510" s="123"/>
      <c r="N510" s="123"/>
      <c r="O510" s="123"/>
      <c r="P510" s="123"/>
      <c r="Q510" s="124"/>
      <c r="R510" s="125"/>
      <c r="S510" s="123"/>
    </row>
    <row r="511" spans="4:19" ht="15.75" customHeight="1" x14ac:dyDescent="0.25">
      <c r="D511" s="123"/>
      <c r="E511" s="152"/>
      <c r="F511" s="153"/>
      <c r="G511" s="123"/>
      <c r="H511" s="149"/>
      <c r="I511" s="171"/>
      <c r="J511" s="150"/>
      <c r="K511" s="123"/>
      <c r="L511" s="165"/>
      <c r="M511" s="123"/>
      <c r="N511" s="123"/>
      <c r="O511" s="123"/>
      <c r="P511" s="123"/>
      <c r="Q511" s="124"/>
      <c r="R511" s="125"/>
      <c r="S511" s="123"/>
    </row>
    <row r="512" spans="4:19" ht="15.75" customHeight="1" x14ac:dyDescent="0.25">
      <c r="D512" s="123"/>
      <c r="E512" s="152"/>
      <c r="F512" s="153"/>
      <c r="G512" s="123"/>
      <c r="H512" s="149"/>
      <c r="I512" s="171"/>
      <c r="J512" s="150"/>
      <c r="K512" s="123"/>
      <c r="L512" s="165"/>
      <c r="M512" s="123"/>
      <c r="N512" s="123"/>
      <c r="O512" s="123"/>
      <c r="P512" s="123"/>
      <c r="Q512" s="124"/>
      <c r="R512" s="125"/>
      <c r="S512" s="123"/>
    </row>
    <row r="513" spans="4:19" ht="15.75" customHeight="1" x14ac:dyDescent="0.25">
      <c r="D513" s="123"/>
      <c r="E513" s="152"/>
      <c r="F513" s="153"/>
      <c r="G513" s="123"/>
      <c r="H513" s="149"/>
      <c r="I513" s="171"/>
      <c r="J513" s="150"/>
      <c r="K513" s="123"/>
      <c r="L513" s="165"/>
      <c r="M513" s="123"/>
      <c r="N513" s="123"/>
      <c r="O513" s="123"/>
      <c r="P513" s="123"/>
      <c r="Q513" s="124"/>
      <c r="R513" s="125"/>
      <c r="S513" s="123"/>
    </row>
    <row r="514" spans="4:19" ht="15.75" customHeight="1" x14ac:dyDescent="0.25">
      <c r="D514" s="123"/>
      <c r="E514" s="152"/>
      <c r="F514" s="153"/>
      <c r="G514" s="123"/>
      <c r="H514" s="149"/>
      <c r="I514" s="171"/>
      <c r="J514" s="150"/>
      <c r="K514" s="123"/>
      <c r="L514" s="165"/>
      <c r="M514" s="123"/>
      <c r="N514" s="123"/>
      <c r="O514" s="123"/>
      <c r="P514" s="123"/>
      <c r="Q514" s="124"/>
      <c r="R514" s="125"/>
      <c r="S514" s="123"/>
    </row>
    <row r="515" spans="4:19" ht="15.75" customHeight="1" x14ac:dyDescent="0.25">
      <c r="D515" s="123"/>
      <c r="E515" s="152"/>
      <c r="F515" s="153"/>
      <c r="G515" s="123"/>
      <c r="H515" s="149"/>
      <c r="I515" s="171"/>
      <c r="J515" s="150"/>
      <c r="K515" s="123"/>
      <c r="L515" s="165"/>
      <c r="M515" s="123"/>
      <c r="N515" s="123"/>
      <c r="O515" s="123"/>
      <c r="P515" s="123"/>
      <c r="Q515" s="124"/>
      <c r="R515" s="125"/>
      <c r="S515" s="123"/>
    </row>
    <row r="516" spans="4:19" ht="15.75" customHeight="1" x14ac:dyDescent="0.25">
      <c r="D516" s="123"/>
      <c r="E516" s="152"/>
      <c r="F516" s="153"/>
      <c r="G516" s="123"/>
      <c r="H516" s="149"/>
      <c r="I516" s="171"/>
      <c r="J516" s="150"/>
      <c r="K516" s="123"/>
      <c r="L516" s="165"/>
      <c r="M516" s="123"/>
      <c r="N516" s="123"/>
      <c r="O516" s="123"/>
      <c r="P516" s="123"/>
      <c r="Q516" s="124"/>
      <c r="R516" s="125"/>
      <c r="S516" s="123"/>
    </row>
    <row r="517" spans="4:19" ht="15.75" customHeight="1" x14ac:dyDescent="0.25">
      <c r="D517" s="123"/>
      <c r="E517" s="152"/>
      <c r="F517" s="153"/>
      <c r="G517" s="123"/>
      <c r="H517" s="149"/>
      <c r="I517" s="171"/>
      <c r="J517" s="150"/>
      <c r="K517" s="123"/>
      <c r="L517" s="165"/>
      <c r="M517" s="123"/>
      <c r="N517" s="123"/>
      <c r="O517" s="123"/>
      <c r="P517" s="123"/>
      <c r="Q517" s="124"/>
      <c r="R517" s="125"/>
      <c r="S517" s="123"/>
    </row>
    <row r="518" spans="4:19" ht="15.75" customHeight="1" x14ac:dyDescent="0.25">
      <c r="D518" s="123"/>
      <c r="E518" s="152"/>
      <c r="F518" s="153"/>
      <c r="G518" s="123"/>
      <c r="H518" s="149"/>
      <c r="I518" s="171"/>
      <c r="J518" s="150"/>
      <c r="K518" s="123"/>
      <c r="L518" s="165"/>
      <c r="M518" s="123"/>
      <c r="N518" s="123"/>
      <c r="O518" s="123"/>
      <c r="P518" s="123"/>
      <c r="Q518" s="124"/>
      <c r="R518" s="125"/>
      <c r="S518" s="123"/>
    </row>
    <row r="519" spans="4:19" ht="15.75" customHeight="1" x14ac:dyDescent="0.25">
      <c r="D519" s="123"/>
      <c r="E519" s="152"/>
      <c r="F519" s="153"/>
      <c r="G519" s="123"/>
      <c r="H519" s="149"/>
      <c r="I519" s="171"/>
      <c r="J519" s="150"/>
      <c r="K519" s="123"/>
      <c r="L519" s="165"/>
      <c r="M519" s="123"/>
      <c r="N519" s="123"/>
      <c r="O519" s="123"/>
      <c r="P519" s="123"/>
      <c r="Q519" s="124"/>
      <c r="R519" s="125"/>
      <c r="S519" s="123"/>
    </row>
    <row r="520" spans="4:19" ht="15.75" customHeight="1" x14ac:dyDescent="0.25">
      <c r="D520" s="123"/>
      <c r="E520" s="152"/>
      <c r="F520" s="153"/>
      <c r="G520" s="123"/>
      <c r="H520" s="149"/>
      <c r="I520" s="171"/>
      <c r="J520" s="150"/>
      <c r="K520" s="123"/>
      <c r="L520" s="165"/>
      <c r="M520" s="123"/>
      <c r="N520" s="123"/>
      <c r="O520" s="123"/>
      <c r="P520" s="123"/>
      <c r="Q520" s="124"/>
      <c r="R520" s="125"/>
      <c r="S520" s="123"/>
    </row>
    <row r="521" spans="4:19" ht="15.75" customHeight="1" x14ac:dyDescent="0.25">
      <c r="D521" s="123"/>
      <c r="E521" s="152"/>
      <c r="F521" s="153"/>
      <c r="G521" s="123"/>
      <c r="H521" s="149"/>
      <c r="I521" s="171"/>
      <c r="J521" s="150"/>
      <c r="K521" s="123"/>
      <c r="L521" s="165"/>
      <c r="M521" s="123"/>
      <c r="N521" s="123"/>
      <c r="O521" s="123"/>
      <c r="P521" s="123"/>
      <c r="Q521" s="124"/>
      <c r="R521" s="125"/>
      <c r="S521" s="123"/>
    </row>
    <row r="522" spans="4:19" ht="15.75" customHeight="1" x14ac:dyDescent="0.25">
      <c r="D522" s="123"/>
      <c r="E522" s="152"/>
      <c r="F522" s="153"/>
      <c r="G522" s="123"/>
      <c r="H522" s="149"/>
      <c r="I522" s="171"/>
      <c r="J522" s="150"/>
      <c r="K522" s="123"/>
      <c r="L522" s="165"/>
      <c r="M522" s="123"/>
      <c r="N522" s="123"/>
      <c r="O522" s="123"/>
      <c r="P522" s="123"/>
      <c r="Q522" s="124"/>
      <c r="R522" s="125"/>
      <c r="S522" s="123"/>
    </row>
    <row r="523" spans="4:19" ht="15.75" customHeight="1" x14ac:dyDescent="0.25">
      <c r="D523" s="123"/>
      <c r="E523" s="152"/>
      <c r="F523" s="153"/>
      <c r="G523" s="123"/>
      <c r="H523" s="149"/>
      <c r="I523" s="171"/>
      <c r="J523" s="150"/>
      <c r="K523" s="123"/>
      <c r="L523" s="165"/>
      <c r="M523" s="123"/>
      <c r="N523" s="123"/>
      <c r="O523" s="123"/>
      <c r="P523" s="123"/>
      <c r="Q523" s="124"/>
      <c r="R523" s="125"/>
      <c r="S523" s="123"/>
    </row>
    <row r="524" spans="4:19" ht="15.75" customHeight="1" x14ac:dyDescent="0.25">
      <c r="D524" s="123"/>
      <c r="E524" s="152"/>
      <c r="F524" s="153"/>
      <c r="G524" s="123"/>
      <c r="H524" s="149"/>
      <c r="I524" s="171"/>
      <c r="J524" s="150"/>
      <c r="K524" s="123"/>
      <c r="L524" s="165"/>
      <c r="M524" s="123"/>
      <c r="N524" s="123"/>
      <c r="O524" s="123"/>
      <c r="P524" s="123"/>
      <c r="Q524" s="124"/>
      <c r="R524" s="125"/>
      <c r="S524" s="123"/>
    </row>
    <row r="525" spans="4:19" ht="15.75" customHeight="1" x14ac:dyDescent="0.25">
      <c r="D525" s="123"/>
      <c r="E525" s="152"/>
      <c r="F525" s="153"/>
      <c r="G525" s="123"/>
      <c r="H525" s="149"/>
      <c r="I525" s="171"/>
      <c r="J525" s="150"/>
      <c r="K525" s="123"/>
      <c r="L525" s="165"/>
      <c r="M525" s="123"/>
      <c r="N525" s="123"/>
      <c r="O525" s="123"/>
      <c r="P525" s="123"/>
      <c r="Q525" s="124"/>
      <c r="R525" s="125"/>
      <c r="S525" s="123"/>
    </row>
    <row r="526" spans="4:19" ht="15.75" customHeight="1" x14ac:dyDescent="0.25">
      <c r="D526" s="123"/>
      <c r="E526" s="152"/>
      <c r="F526" s="153"/>
      <c r="G526" s="123"/>
      <c r="H526" s="149"/>
      <c r="I526" s="171"/>
      <c r="J526" s="150"/>
      <c r="K526" s="123"/>
      <c r="L526" s="165"/>
      <c r="M526" s="123"/>
      <c r="N526" s="123"/>
      <c r="O526" s="123"/>
      <c r="P526" s="123"/>
      <c r="Q526" s="124"/>
      <c r="R526" s="125"/>
      <c r="S526" s="123"/>
    </row>
    <row r="527" spans="4:19" ht="15.75" customHeight="1" x14ac:dyDescent="0.25">
      <c r="D527" s="123"/>
      <c r="E527" s="152"/>
      <c r="F527" s="153"/>
      <c r="G527" s="123"/>
      <c r="H527" s="149"/>
      <c r="I527" s="171"/>
      <c r="J527" s="150"/>
      <c r="K527" s="123"/>
      <c r="L527" s="165"/>
      <c r="M527" s="123"/>
      <c r="N527" s="123"/>
      <c r="O527" s="123"/>
      <c r="P527" s="123"/>
      <c r="Q527" s="124"/>
      <c r="R527" s="125"/>
      <c r="S527" s="123"/>
    </row>
    <row r="528" spans="4:19" ht="15.75" customHeight="1" x14ac:dyDescent="0.25">
      <c r="D528" s="123"/>
      <c r="E528" s="152"/>
      <c r="F528" s="153"/>
      <c r="G528" s="123"/>
      <c r="H528" s="149"/>
      <c r="I528" s="171"/>
      <c r="J528" s="150"/>
      <c r="K528" s="123"/>
      <c r="L528" s="165"/>
      <c r="M528" s="123"/>
      <c r="N528" s="123"/>
      <c r="O528" s="123"/>
      <c r="P528" s="123"/>
      <c r="Q528" s="124"/>
      <c r="R528" s="125"/>
      <c r="S528" s="123"/>
    </row>
    <row r="529" spans="4:19" ht="15.75" customHeight="1" x14ac:dyDescent="0.25">
      <c r="D529" s="123"/>
      <c r="E529" s="152"/>
      <c r="F529" s="153"/>
      <c r="G529" s="123"/>
      <c r="H529" s="149"/>
      <c r="I529" s="171"/>
      <c r="J529" s="150"/>
      <c r="K529" s="123"/>
      <c r="L529" s="165"/>
      <c r="M529" s="123"/>
      <c r="N529" s="123"/>
      <c r="O529" s="123"/>
      <c r="P529" s="123"/>
      <c r="Q529" s="124"/>
      <c r="R529" s="125"/>
      <c r="S529" s="123"/>
    </row>
    <row r="530" spans="4:19" ht="15.75" customHeight="1" x14ac:dyDescent="0.25">
      <c r="D530" s="123"/>
      <c r="E530" s="152"/>
      <c r="F530" s="153"/>
      <c r="G530" s="123"/>
      <c r="H530" s="149"/>
      <c r="I530" s="171"/>
      <c r="J530" s="150"/>
      <c r="K530" s="123"/>
      <c r="L530" s="165"/>
      <c r="M530" s="123"/>
      <c r="N530" s="123"/>
      <c r="O530" s="123"/>
      <c r="P530" s="123"/>
      <c r="Q530" s="124"/>
      <c r="R530" s="125"/>
      <c r="S530" s="123"/>
    </row>
    <row r="531" spans="4:19" ht="15.75" customHeight="1" x14ac:dyDescent="0.25">
      <c r="D531" s="123"/>
      <c r="E531" s="152"/>
      <c r="F531" s="153"/>
      <c r="G531" s="123"/>
      <c r="H531" s="149"/>
      <c r="I531" s="171"/>
      <c r="J531" s="150"/>
      <c r="K531" s="123"/>
      <c r="L531" s="165"/>
      <c r="M531" s="123"/>
      <c r="N531" s="123"/>
      <c r="O531" s="123"/>
      <c r="P531" s="123"/>
      <c r="Q531" s="124"/>
      <c r="R531" s="125"/>
      <c r="S531" s="123"/>
    </row>
    <row r="532" spans="4:19" ht="15.75" customHeight="1" x14ac:dyDescent="0.25">
      <c r="D532" s="123"/>
      <c r="E532" s="152"/>
      <c r="F532" s="153"/>
      <c r="G532" s="123"/>
      <c r="H532" s="149"/>
      <c r="I532" s="171"/>
      <c r="J532" s="150"/>
      <c r="K532" s="123"/>
      <c r="L532" s="165"/>
      <c r="M532" s="123"/>
      <c r="N532" s="123"/>
      <c r="O532" s="123"/>
      <c r="P532" s="123"/>
      <c r="Q532" s="124"/>
      <c r="R532" s="125"/>
      <c r="S532" s="123"/>
    </row>
    <row r="533" spans="4:19" ht="15.75" customHeight="1" x14ac:dyDescent="0.25">
      <c r="D533" s="123"/>
      <c r="E533" s="152"/>
      <c r="F533" s="153"/>
      <c r="G533" s="123"/>
      <c r="H533" s="149"/>
      <c r="I533" s="171"/>
      <c r="J533" s="150"/>
      <c r="K533" s="123"/>
      <c r="L533" s="165"/>
      <c r="M533" s="123"/>
      <c r="N533" s="123"/>
      <c r="O533" s="123"/>
      <c r="P533" s="123"/>
      <c r="Q533" s="124"/>
      <c r="R533" s="125"/>
      <c r="S533" s="123"/>
    </row>
    <row r="534" spans="4:19" ht="15.75" customHeight="1" x14ac:dyDescent="0.25">
      <c r="D534" s="123"/>
      <c r="E534" s="152"/>
      <c r="F534" s="153"/>
      <c r="G534" s="123"/>
      <c r="H534" s="149"/>
      <c r="I534" s="171"/>
      <c r="J534" s="150"/>
      <c r="K534" s="123"/>
      <c r="L534" s="165"/>
      <c r="M534" s="123"/>
      <c r="N534" s="123"/>
      <c r="O534" s="123"/>
      <c r="P534" s="123"/>
      <c r="Q534" s="124"/>
      <c r="R534" s="125"/>
      <c r="S534" s="123"/>
    </row>
    <row r="535" spans="4:19" ht="15.75" customHeight="1" x14ac:dyDescent="0.25">
      <c r="D535" s="123"/>
      <c r="E535" s="152"/>
      <c r="F535" s="153"/>
      <c r="G535" s="123"/>
      <c r="H535" s="149"/>
      <c r="I535" s="171"/>
      <c r="J535" s="150"/>
      <c r="K535" s="123"/>
      <c r="L535" s="165"/>
      <c r="M535" s="123"/>
      <c r="N535" s="123"/>
      <c r="O535" s="123"/>
      <c r="P535" s="123"/>
      <c r="Q535" s="124"/>
      <c r="R535" s="125"/>
      <c r="S535" s="123"/>
    </row>
    <row r="536" spans="4:19" ht="15.75" customHeight="1" x14ac:dyDescent="0.25">
      <c r="D536" s="123"/>
      <c r="E536" s="152"/>
      <c r="F536" s="153"/>
      <c r="G536" s="123"/>
      <c r="H536" s="149"/>
      <c r="I536" s="171"/>
      <c r="J536" s="150"/>
      <c r="K536" s="123"/>
      <c r="L536" s="165"/>
      <c r="M536" s="123"/>
      <c r="N536" s="123"/>
      <c r="O536" s="123"/>
      <c r="P536" s="123"/>
      <c r="Q536" s="124"/>
      <c r="R536" s="125"/>
      <c r="S536" s="123"/>
    </row>
    <row r="537" spans="4:19" ht="15.75" customHeight="1" x14ac:dyDescent="0.25">
      <c r="D537" s="123"/>
      <c r="E537" s="152"/>
      <c r="F537" s="153"/>
      <c r="G537" s="123"/>
      <c r="H537" s="149"/>
      <c r="I537" s="171"/>
      <c r="J537" s="150"/>
      <c r="K537" s="123"/>
      <c r="L537" s="165"/>
      <c r="M537" s="123"/>
      <c r="N537" s="123"/>
      <c r="O537" s="123"/>
      <c r="P537" s="123"/>
      <c r="Q537" s="124"/>
      <c r="R537" s="125"/>
      <c r="S537" s="123"/>
    </row>
    <row r="538" spans="4:19" ht="15.75" customHeight="1" x14ac:dyDescent="0.25">
      <c r="D538" s="123"/>
      <c r="E538" s="152"/>
      <c r="F538" s="153"/>
      <c r="G538" s="123"/>
      <c r="H538" s="149"/>
      <c r="I538" s="171"/>
      <c r="J538" s="150"/>
      <c r="K538" s="123"/>
      <c r="L538" s="165"/>
      <c r="M538" s="123"/>
      <c r="N538" s="123"/>
      <c r="O538" s="123"/>
      <c r="P538" s="123"/>
      <c r="Q538" s="124"/>
      <c r="R538" s="125"/>
      <c r="S538" s="123"/>
    </row>
    <row r="539" spans="4:19" ht="15.75" customHeight="1" x14ac:dyDescent="0.25">
      <c r="D539" s="123"/>
      <c r="E539" s="152"/>
      <c r="F539" s="153"/>
      <c r="G539" s="123"/>
      <c r="H539" s="149"/>
      <c r="I539" s="171"/>
      <c r="J539" s="150"/>
      <c r="K539" s="123"/>
      <c r="L539" s="165"/>
      <c r="M539" s="123"/>
      <c r="N539" s="123"/>
      <c r="O539" s="123"/>
      <c r="P539" s="123"/>
      <c r="Q539" s="124"/>
      <c r="R539" s="125"/>
      <c r="S539" s="123"/>
    </row>
    <row r="540" spans="4:19" ht="15.75" customHeight="1" x14ac:dyDescent="0.25">
      <c r="D540" s="123"/>
      <c r="E540" s="152"/>
      <c r="F540" s="153"/>
      <c r="G540" s="123"/>
      <c r="H540" s="149"/>
      <c r="I540" s="171"/>
      <c r="J540" s="150"/>
      <c r="K540" s="123"/>
      <c r="L540" s="165"/>
      <c r="M540" s="123"/>
      <c r="N540" s="123"/>
      <c r="O540" s="123"/>
      <c r="P540" s="123"/>
      <c r="Q540" s="124"/>
      <c r="R540" s="125"/>
      <c r="S540" s="123"/>
    </row>
    <row r="541" spans="4:19" ht="15.75" customHeight="1" x14ac:dyDescent="0.25">
      <c r="D541" s="123"/>
      <c r="E541" s="152"/>
      <c r="F541" s="153"/>
      <c r="G541" s="123"/>
      <c r="H541" s="149"/>
      <c r="I541" s="171"/>
      <c r="J541" s="150"/>
      <c r="K541" s="123"/>
      <c r="L541" s="165"/>
      <c r="M541" s="123"/>
      <c r="N541" s="123"/>
      <c r="O541" s="123"/>
      <c r="P541" s="123"/>
      <c r="Q541" s="124"/>
      <c r="R541" s="125"/>
      <c r="S541" s="123"/>
    </row>
    <row r="542" spans="4:19" ht="15.75" customHeight="1" x14ac:dyDescent="0.25">
      <c r="D542" s="123"/>
      <c r="E542" s="152"/>
      <c r="F542" s="153"/>
      <c r="G542" s="123"/>
      <c r="H542" s="149"/>
      <c r="I542" s="171"/>
      <c r="J542" s="150"/>
      <c r="K542" s="123"/>
      <c r="L542" s="165"/>
      <c r="M542" s="123"/>
      <c r="N542" s="123"/>
      <c r="O542" s="123"/>
      <c r="P542" s="123"/>
      <c r="Q542" s="124"/>
      <c r="R542" s="125"/>
      <c r="S542" s="123"/>
    </row>
    <row r="543" spans="4:19" ht="15.75" customHeight="1" x14ac:dyDescent="0.25">
      <c r="D543" s="123"/>
      <c r="E543" s="152"/>
      <c r="F543" s="153"/>
      <c r="G543" s="123"/>
      <c r="H543" s="149"/>
      <c r="I543" s="171"/>
      <c r="J543" s="150"/>
      <c r="K543" s="123"/>
      <c r="L543" s="165"/>
      <c r="M543" s="123"/>
      <c r="N543" s="123"/>
      <c r="O543" s="123"/>
      <c r="P543" s="123"/>
      <c r="Q543" s="124"/>
      <c r="R543" s="125"/>
      <c r="S543" s="123"/>
    </row>
    <row r="544" spans="4:19" ht="15.75" customHeight="1" x14ac:dyDescent="0.25">
      <c r="D544" s="123"/>
      <c r="E544" s="152"/>
      <c r="F544" s="153"/>
      <c r="G544" s="123"/>
      <c r="H544" s="149"/>
      <c r="I544" s="171"/>
      <c r="J544" s="150"/>
      <c r="K544" s="123"/>
      <c r="L544" s="165"/>
      <c r="M544" s="123"/>
      <c r="N544" s="123"/>
      <c r="O544" s="123"/>
      <c r="P544" s="123"/>
      <c r="Q544" s="124"/>
      <c r="R544" s="125"/>
      <c r="S544" s="123"/>
    </row>
    <row r="545" spans="4:19" ht="15.75" customHeight="1" x14ac:dyDescent="0.25">
      <c r="D545" s="123"/>
      <c r="E545" s="152"/>
      <c r="F545" s="153"/>
      <c r="G545" s="123"/>
      <c r="H545" s="149"/>
      <c r="I545" s="171"/>
      <c r="J545" s="150"/>
      <c r="K545" s="123"/>
      <c r="L545" s="165"/>
      <c r="M545" s="123"/>
      <c r="N545" s="123"/>
      <c r="O545" s="123"/>
      <c r="P545" s="123"/>
      <c r="Q545" s="124"/>
      <c r="R545" s="125"/>
      <c r="S545" s="123"/>
    </row>
    <row r="546" spans="4:19" ht="15.75" customHeight="1" x14ac:dyDescent="0.25">
      <c r="D546" s="123"/>
      <c r="E546" s="152"/>
      <c r="F546" s="153"/>
      <c r="G546" s="123"/>
      <c r="H546" s="149"/>
      <c r="I546" s="171"/>
      <c r="J546" s="150"/>
      <c r="K546" s="123"/>
      <c r="L546" s="165"/>
      <c r="M546" s="123"/>
      <c r="N546" s="123"/>
      <c r="O546" s="123"/>
      <c r="P546" s="123"/>
      <c r="Q546" s="124"/>
      <c r="R546" s="125"/>
      <c r="S546" s="123"/>
    </row>
    <row r="547" spans="4:19" ht="15.75" customHeight="1" x14ac:dyDescent="0.25">
      <c r="D547" s="123"/>
      <c r="E547" s="152"/>
      <c r="F547" s="153"/>
      <c r="G547" s="123"/>
      <c r="H547" s="149"/>
      <c r="I547" s="171"/>
      <c r="J547" s="150"/>
      <c r="K547" s="123"/>
      <c r="L547" s="165"/>
      <c r="M547" s="123"/>
      <c r="N547" s="123"/>
      <c r="O547" s="123"/>
      <c r="P547" s="123"/>
      <c r="Q547" s="124"/>
      <c r="R547" s="125"/>
      <c r="S547" s="123"/>
    </row>
    <row r="548" spans="4:19" ht="15.75" customHeight="1" x14ac:dyDescent="0.25">
      <c r="D548" s="123"/>
      <c r="E548" s="152"/>
      <c r="F548" s="153"/>
      <c r="G548" s="123"/>
      <c r="H548" s="149"/>
      <c r="I548" s="171"/>
      <c r="J548" s="150"/>
      <c r="K548" s="123"/>
      <c r="L548" s="165"/>
      <c r="M548" s="123"/>
      <c r="N548" s="123"/>
      <c r="O548" s="123"/>
      <c r="P548" s="123"/>
      <c r="Q548" s="124"/>
      <c r="R548" s="125"/>
      <c r="S548" s="123"/>
    </row>
    <row r="549" spans="4:19" ht="15.75" customHeight="1" x14ac:dyDescent="0.25">
      <c r="D549" s="123"/>
      <c r="E549" s="152"/>
      <c r="F549" s="153"/>
      <c r="G549" s="123"/>
      <c r="H549" s="149"/>
      <c r="I549" s="171"/>
      <c r="J549" s="150"/>
      <c r="K549" s="123"/>
      <c r="L549" s="165"/>
      <c r="M549" s="123"/>
      <c r="N549" s="123"/>
      <c r="O549" s="123"/>
      <c r="P549" s="123"/>
      <c r="Q549" s="124"/>
      <c r="R549" s="125"/>
      <c r="S549" s="123"/>
    </row>
    <row r="550" spans="4:19" ht="15.75" customHeight="1" x14ac:dyDescent="0.25">
      <c r="D550" s="123"/>
      <c r="E550" s="152"/>
      <c r="F550" s="153"/>
      <c r="G550" s="123"/>
      <c r="H550" s="149"/>
      <c r="I550" s="171"/>
      <c r="J550" s="150"/>
      <c r="K550" s="123"/>
      <c r="L550" s="165"/>
      <c r="M550" s="123"/>
      <c r="N550" s="123"/>
      <c r="O550" s="123"/>
      <c r="P550" s="123"/>
      <c r="Q550" s="124"/>
      <c r="R550" s="125"/>
      <c r="S550" s="123"/>
    </row>
    <row r="551" spans="4:19" ht="15.75" customHeight="1" x14ac:dyDescent="0.25">
      <c r="D551" s="123"/>
      <c r="E551" s="152"/>
      <c r="F551" s="153"/>
      <c r="G551" s="123"/>
      <c r="H551" s="149"/>
      <c r="I551" s="171"/>
      <c r="J551" s="150"/>
      <c r="K551" s="123"/>
      <c r="L551" s="165"/>
      <c r="M551" s="123"/>
      <c r="N551" s="123"/>
      <c r="O551" s="123"/>
      <c r="P551" s="123"/>
      <c r="Q551" s="124"/>
      <c r="R551" s="125"/>
      <c r="S551" s="123"/>
    </row>
    <row r="552" spans="4:19" ht="15.75" customHeight="1" x14ac:dyDescent="0.25">
      <c r="D552" s="123"/>
      <c r="E552" s="152"/>
      <c r="F552" s="153"/>
      <c r="G552" s="123"/>
      <c r="H552" s="149"/>
      <c r="I552" s="171"/>
      <c r="J552" s="150"/>
      <c r="K552" s="123"/>
      <c r="L552" s="165"/>
      <c r="M552" s="123"/>
      <c r="N552" s="123"/>
      <c r="O552" s="123"/>
      <c r="P552" s="123"/>
      <c r="Q552" s="124"/>
      <c r="R552" s="125"/>
      <c r="S552" s="123"/>
    </row>
    <row r="553" spans="4:19" ht="15.75" customHeight="1" x14ac:dyDescent="0.25">
      <c r="D553" s="123"/>
      <c r="E553" s="152"/>
      <c r="F553" s="153"/>
      <c r="G553" s="123"/>
      <c r="H553" s="149"/>
      <c r="I553" s="171"/>
      <c r="J553" s="150"/>
      <c r="K553" s="123"/>
      <c r="L553" s="165"/>
      <c r="M553" s="123"/>
      <c r="N553" s="123"/>
      <c r="O553" s="123"/>
      <c r="P553" s="123"/>
      <c r="Q553" s="124"/>
      <c r="R553" s="125"/>
      <c r="S553" s="123"/>
    </row>
    <row r="554" spans="4:19" ht="15.75" customHeight="1" x14ac:dyDescent="0.25">
      <c r="D554" s="123"/>
      <c r="E554" s="152"/>
      <c r="F554" s="153"/>
      <c r="G554" s="123"/>
      <c r="H554" s="149"/>
      <c r="I554" s="171"/>
      <c r="J554" s="150"/>
      <c r="K554" s="123"/>
      <c r="L554" s="165"/>
      <c r="M554" s="123"/>
      <c r="N554" s="123"/>
      <c r="O554" s="123"/>
      <c r="P554" s="123"/>
      <c r="Q554" s="124"/>
      <c r="R554" s="125"/>
      <c r="S554" s="123"/>
    </row>
    <row r="555" spans="4:19" ht="15.75" customHeight="1" x14ac:dyDescent="0.25">
      <c r="D555" s="123"/>
      <c r="E555" s="152"/>
      <c r="F555" s="153"/>
      <c r="G555" s="123"/>
      <c r="H555" s="149"/>
      <c r="I555" s="171"/>
      <c r="J555" s="150"/>
      <c r="K555" s="123"/>
      <c r="L555" s="165"/>
      <c r="M555" s="123"/>
      <c r="N555" s="123"/>
      <c r="O555" s="123"/>
      <c r="P555" s="123"/>
      <c r="Q555" s="124"/>
      <c r="R555" s="125"/>
      <c r="S555" s="123"/>
    </row>
    <row r="556" spans="4:19" ht="15.75" customHeight="1" x14ac:dyDescent="0.25">
      <c r="D556" s="123"/>
      <c r="E556" s="152"/>
      <c r="F556" s="153"/>
      <c r="G556" s="123"/>
      <c r="H556" s="149"/>
      <c r="I556" s="171"/>
      <c r="J556" s="150"/>
      <c r="K556" s="123"/>
      <c r="L556" s="165"/>
      <c r="M556" s="123"/>
      <c r="N556" s="123"/>
      <c r="O556" s="123"/>
      <c r="P556" s="123"/>
      <c r="Q556" s="124"/>
      <c r="R556" s="125"/>
      <c r="S556" s="123"/>
    </row>
    <row r="557" spans="4:19" ht="15.75" customHeight="1" x14ac:dyDescent="0.25">
      <c r="D557" s="123"/>
      <c r="E557" s="152"/>
      <c r="F557" s="153"/>
      <c r="G557" s="123"/>
      <c r="H557" s="149"/>
      <c r="I557" s="171"/>
      <c r="J557" s="150"/>
      <c r="K557" s="123"/>
      <c r="L557" s="165"/>
      <c r="M557" s="123"/>
      <c r="N557" s="123"/>
      <c r="O557" s="123"/>
      <c r="P557" s="123"/>
      <c r="Q557" s="124"/>
      <c r="R557" s="125"/>
      <c r="S557" s="123"/>
    </row>
    <row r="558" spans="4:19" ht="15.75" customHeight="1" x14ac:dyDescent="0.25">
      <c r="D558" s="123"/>
      <c r="E558" s="152"/>
      <c r="F558" s="153"/>
      <c r="G558" s="123"/>
      <c r="H558" s="149"/>
      <c r="I558" s="171"/>
      <c r="J558" s="150"/>
      <c r="K558" s="123"/>
      <c r="L558" s="165"/>
      <c r="M558" s="123"/>
      <c r="N558" s="123"/>
      <c r="O558" s="123"/>
      <c r="P558" s="123"/>
      <c r="Q558" s="124"/>
      <c r="R558" s="125"/>
      <c r="S558" s="123"/>
    </row>
    <row r="559" spans="4:19" ht="15.75" customHeight="1" x14ac:dyDescent="0.25">
      <c r="D559" s="123"/>
      <c r="E559" s="152"/>
      <c r="F559" s="153"/>
      <c r="G559" s="123"/>
      <c r="H559" s="149"/>
      <c r="I559" s="171"/>
      <c r="J559" s="150"/>
      <c r="K559" s="123"/>
      <c r="L559" s="165"/>
      <c r="M559" s="123"/>
      <c r="N559" s="123"/>
      <c r="O559" s="123"/>
      <c r="P559" s="123"/>
      <c r="Q559" s="124"/>
      <c r="R559" s="125"/>
      <c r="S559" s="123"/>
    </row>
    <row r="560" spans="4:19" ht="15.75" customHeight="1" x14ac:dyDescent="0.25">
      <c r="D560" s="123"/>
      <c r="E560" s="152"/>
      <c r="F560" s="153"/>
      <c r="G560" s="123"/>
      <c r="H560" s="149"/>
      <c r="I560" s="171"/>
      <c r="J560" s="150"/>
      <c r="K560" s="123"/>
      <c r="L560" s="165"/>
      <c r="M560" s="123"/>
      <c r="N560" s="123"/>
      <c r="O560" s="123"/>
      <c r="P560" s="123"/>
      <c r="Q560" s="124"/>
      <c r="R560" s="125"/>
      <c r="S560" s="123"/>
    </row>
    <row r="561" spans="4:19" ht="15.75" customHeight="1" x14ac:dyDescent="0.25">
      <c r="D561" s="123"/>
      <c r="E561" s="152"/>
      <c r="F561" s="153"/>
      <c r="G561" s="123"/>
      <c r="H561" s="149"/>
      <c r="I561" s="171"/>
      <c r="J561" s="150"/>
      <c r="K561" s="123"/>
      <c r="L561" s="165"/>
      <c r="M561" s="123"/>
      <c r="N561" s="123"/>
      <c r="O561" s="123"/>
      <c r="P561" s="123"/>
      <c r="Q561" s="124"/>
      <c r="R561" s="125"/>
      <c r="S561" s="123"/>
    </row>
    <row r="562" spans="4:19" ht="15.75" customHeight="1" x14ac:dyDescent="0.25">
      <c r="D562" s="123"/>
      <c r="E562" s="152"/>
      <c r="F562" s="153"/>
      <c r="G562" s="123"/>
      <c r="H562" s="149"/>
      <c r="I562" s="171"/>
      <c r="J562" s="150"/>
      <c r="K562" s="123"/>
      <c r="L562" s="165"/>
      <c r="M562" s="123"/>
      <c r="N562" s="123"/>
      <c r="O562" s="123"/>
      <c r="P562" s="123"/>
      <c r="Q562" s="124"/>
      <c r="R562" s="125"/>
      <c r="S562" s="123"/>
    </row>
    <row r="563" spans="4:19" ht="15.75" customHeight="1" x14ac:dyDescent="0.25">
      <c r="D563" s="123"/>
      <c r="E563" s="152"/>
      <c r="F563" s="153"/>
      <c r="G563" s="123"/>
      <c r="H563" s="149"/>
      <c r="I563" s="171"/>
      <c r="J563" s="150"/>
      <c r="K563" s="123"/>
      <c r="L563" s="165"/>
      <c r="M563" s="123"/>
      <c r="N563" s="123"/>
      <c r="O563" s="123"/>
      <c r="P563" s="123"/>
      <c r="Q563" s="124"/>
      <c r="R563" s="125"/>
      <c r="S563" s="123"/>
    </row>
    <row r="564" spans="4:19" ht="15.75" customHeight="1" x14ac:dyDescent="0.25">
      <c r="D564" s="123"/>
      <c r="E564" s="152"/>
      <c r="F564" s="153"/>
      <c r="G564" s="123"/>
      <c r="H564" s="149"/>
      <c r="I564" s="171"/>
      <c r="J564" s="150"/>
      <c r="K564" s="123"/>
      <c r="L564" s="165"/>
      <c r="M564" s="123"/>
      <c r="N564" s="123"/>
      <c r="O564" s="123"/>
      <c r="P564" s="123"/>
      <c r="Q564" s="124"/>
      <c r="R564" s="125"/>
      <c r="S564" s="123"/>
    </row>
    <row r="565" spans="4:19" ht="15.75" customHeight="1" x14ac:dyDescent="0.25">
      <c r="D565" s="123"/>
      <c r="E565" s="152"/>
      <c r="F565" s="153"/>
      <c r="G565" s="123"/>
      <c r="H565" s="149"/>
      <c r="I565" s="171"/>
      <c r="J565" s="150"/>
      <c r="K565" s="123"/>
      <c r="L565" s="165"/>
      <c r="M565" s="123"/>
      <c r="N565" s="123"/>
      <c r="O565" s="123"/>
      <c r="P565" s="123"/>
      <c r="Q565" s="124"/>
      <c r="R565" s="125"/>
      <c r="S565" s="123"/>
    </row>
    <row r="566" spans="4:19" ht="15.75" customHeight="1" x14ac:dyDescent="0.25">
      <c r="D566" s="123"/>
      <c r="E566" s="152"/>
      <c r="F566" s="153"/>
      <c r="G566" s="123"/>
      <c r="H566" s="149"/>
      <c r="I566" s="171"/>
      <c r="J566" s="150"/>
      <c r="K566" s="123"/>
      <c r="L566" s="165"/>
      <c r="M566" s="123"/>
      <c r="N566" s="123"/>
      <c r="O566" s="123"/>
      <c r="P566" s="123"/>
      <c r="Q566" s="124"/>
      <c r="R566" s="125"/>
      <c r="S566" s="123"/>
    </row>
    <row r="567" spans="4:19" ht="15.75" customHeight="1" x14ac:dyDescent="0.25">
      <c r="D567" s="123"/>
      <c r="E567" s="152"/>
      <c r="F567" s="153"/>
      <c r="G567" s="123"/>
      <c r="H567" s="149"/>
      <c r="I567" s="171"/>
      <c r="J567" s="150"/>
      <c r="K567" s="123"/>
      <c r="L567" s="165"/>
      <c r="M567" s="123"/>
      <c r="N567" s="123"/>
      <c r="O567" s="123"/>
      <c r="P567" s="123"/>
      <c r="Q567" s="124"/>
      <c r="R567" s="125"/>
      <c r="S567" s="123"/>
    </row>
    <row r="568" spans="4:19" ht="15.75" customHeight="1" x14ac:dyDescent="0.25">
      <c r="D568" s="123"/>
      <c r="E568" s="152"/>
      <c r="F568" s="153"/>
      <c r="G568" s="123"/>
      <c r="H568" s="149"/>
      <c r="I568" s="171"/>
      <c r="J568" s="150"/>
      <c r="K568" s="123"/>
      <c r="L568" s="165"/>
      <c r="M568" s="123"/>
      <c r="N568" s="123"/>
      <c r="O568" s="123"/>
      <c r="P568" s="123"/>
      <c r="Q568" s="124"/>
      <c r="R568" s="125"/>
      <c r="S568" s="123"/>
    </row>
    <row r="569" spans="4:19" ht="15.75" customHeight="1" x14ac:dyDescent="0.25">
      <c r="D569" s="123"/>
      <c r="E569" s="152"/>
      <c r="F569" s="153"/>
      <c r="G569" s="123"/>
      <c r="H569" s="149"/>
      <c r="I569" s="171"/>
      <c r="J569" s="150"/>
      <c r="K569" s="123"/>
      <c r="L569" s="165"/>
      <c r="M569" s="123"/>
      <c r="N569" s="123"/>
      <c r="O569" s="123"/>
      <c r="P569" s="123"/>
      <c r="Q569" s="124"/>
      <c r="R569" s="125"/>
      <c r="S569" s="123"/>
    </row>
    <row r="570" spans="4:19" ht="15.75" customHeight="1" x14ac:dyDescent="0.25">
      <c r="D570" s="123"/>
      <c r="E570" s="152"/>
      <c r="F570" s="153"/>
      <c r="G570" s="123"/>
      <c r="H570" s="149"/>
      <c r="I570" s="171"/>
      <c r="J570" s="150"/>
      <c r="K570" s="123"/>
      <c r="L570" s="165"/>
      <c r="M570" s="123"/>
      <c r="N570" s="123"/>
      <c r="O570" s="123"/>
      <c r="P570" s="123"/>
      <c r="Q570" s="124"/>
      <c r="R570" s="125"/>
      <c r="S570" s="123"/>
    </row>
    <row r="571" spans="4:19" ht="15.75" customHeight="1" x14ac:dyDescent="0.25">
      <c r="D571" s="123"/>
      <c r="E571" s="152"/>
      <c r="F571" s="153"/>
      <c r="G571" s="123"/>
      <c r="H571" s="149"/>
      <c r="I571" s="171"/>
      <c r="J571" s="150"/>
      <c r="K571" s="123"/>
      <c r="L571" s="165"/>
      <c r="M571" s="123"/>
      <c r="N571" s="123"/>
      <c r="O571" s="123"/>
      <c r="P571" s="123"/>
      <c r="Q571" s="124"/>
      <c r="R571" s="125"/>
      <c r="S571" s="123"/>
    </row>
    <row r="572" spans="4:19" ht="15.75" customHeight="1" x14ac:dyDescent="0.25">
      <c r="D572" s="123"/>
      <c r="E572" s="152"/>
      <c r="F572" s="153"/>
      <c r="G572" s="123"/>
      <c r="H572" s="149"/>
      <c r="I572" s="171"/>
      <c r="J572" s="150"/>
      <c r="K572" s="123"/>
      <c r="L572" s="165"/>
      <c r="M572" s="123"/>
      <c r="N572" s="123"/>
      <c r="O572" s="123"/>
      <c r="P572" s="123"/>
      <c r="Q572" s="124"/>
      <c r="R572" s="125"/>
      <c r="S572" s="123"/>
    </row>
    <row r="573" spans="4:19" ht="15.75" customHeight="1" x14ac:dyDescent="0.25">
      <c r="D573" s="123"/>
      <c r="E573" s="152"/>
      <c r="F573" s="153"/>
      <c r="G573" s="123"/>
      <c r="H573" s="149"/>
      <c r="I573" s="171"/>
      <c r="J573" s="150"/>
      <c r="K573" s="123"/>
      <c r="L573" s="165"/>
      <c r="M573" s="123"/>
      <c r="N573" s="123"/>
      <c r="O573" s="123"/>
      <c r="P573" s="123"/>
      <c r="Q573" s="124"/>
      <c r="R573" s="125"/>
      <c r="S573" s="123"/>
    </row>
    <row r="574" spans="4:19" ht="15.75" customHeight="1" x14ac:dyDescent="0.25">
      <c r="D574" s="123"/>
      <c r="E574" s="152"/>
      <c r="F574" s="153"/>
      <c r="G574" s="123"/>
      <c r="H574" s="149"/>
      <c r="I574" s="171"/>
      <c r="J574" s="150"/>
      <c r="K574" s="123"/>
      <c r="L574" s="165"/>
      <c r="M574" s="123"/>
      <c r="N574" s="123"/>
      <c r="O574" s="123"/>
      <c r="P574" s="123"/>
      <c r="Q574" s="124"/>
      <c r="R574" s="125"/>
      <c r="S574" s="123"/>
    </row>
    <row r="575" spans="4:19" ht="15.75" customHeight="1" x14ac:dyDescent="0.25">
      <c r="D575" s="123"/>
      <c r="E575" s="152"/>
      <c r="F575" s="153"/>
      <c r="G575" s="123"/>
      <c r="H575" s="149"/>
      <c r="I575" s="171"/>
      <c r="J575" s="150"/>
      <c r="K575" s="123"/>
      <c r="L575" s="165"/>
      <c r="M575" s="123"/>
      <c r="N575" s="123"/>
      <c r="O575" s="123"/>
      <c r="P575" s="123"/>
      <c r="Q575" s="124"/>
      <c r="R575" s="125"/>
      <c r="S575" s="123"/>
    </row>
    <row r="576" spans="4:19" ht="15.75" customHeight="1" x14ac:dyDescent="0.25">
      <c r="D576" s="123"/>
      <c r="E576" s="152"/>
      <c r="F576" s="153"/>
      <c r="G576" s="123"/>
      <c r="H576" s="149"/>
      <c r="I576" s="171"/>
      <c r="J576" s="150"/>
      <c r="K576" s="123"/>
      <c r="L576" s="165"/>
      <c r="M576" s="123"/>
      <c r="N576" s="123"/>
      <c r="O576" s="123"/>
      <c r="P576" s="123"/>
      <c r="Q576" s="124"/>
      <c r="R576" s="125"/>
      <c r="S576" s="123"/>
    </row>
    <row r="577" spans="4:19" ht="15.75" customHeight="1" x14ac:dyDescent="0.25">
      <c r="D577" s="123"/>
      <c r="E577" s="152"/>
      <c r="F577" s="153"/>
      <c r="G577" s="123"/>
      <c r="H577" s="149"/>
      <c r="I577" s="171"/>
      <c r="J577" s="150"/>
      <c r="K577" s="123"/>
      <c r="L577" s="165"/>
      <c r="M577" s="123"/>
      <c r="N577" s="123"/>
      <c r="O577" s="123"/>
      <c r="P577" s="123"/>
      <c r="Q577" s="124"/>
      <c r="R577" s="125"/>
      <c r="S577" s="123"/>
    </row>
    <row r="578" spans="4:19" ht="15.75" customHeight="1" x14ac:dyDescent="0.25">
      <c r="D578" s="123"/>
      <c r="E578" s="152"/>
      <c r="F578" s="153"/>
      <c r="G578" s="123"/>
      <c r="H578" s="149"/>
      <c r="I578" s="171"/>
      <c r="J578" s="150"/>
      <c r="K578" s="123"/>
      <c r="L578" s="165"/>
      <c r="M578" s="123"/>
      <c r="N578" s="123"/>
      <c r="O578" s="123"/>
      <c r="P578" s="123"/>
      <c r="Q578" s="124"/>
      <c r="R578" s="125"/>
      <c r="S578" s="123"/>
    </row>
    <row r="579" spans="4:19" ht="15.75" customHeight="1" x14ac:dyDescent="0.25">
      <c r="D579" s="123"/>
      <c r="E579" s="152"/>
      <c r="F579" s="153"/>
      <c r="G579" s="123"/>
      <c r="H579" s="149"/>
      <c r="I579" s="171"/>
      <c r="J579" s="150"/>
      <c r="K579" s="123"/>
      <c r="L579" s="165"/>
      <c r="M579" s="123"/>
      <c r="N579" s="123"/>
      <c r="O579" s="123"/>
      <c r="P579" s="123"/>
      <c r="Q579" s="124"/>
      <c r="R579" s="125"/>
      <c r="S579" s="123"/>
    </row>
    <row r="580" spans="4:19" ht="15.75" customHeight="1" x14ac:dyDescent="0.25">
      <c r="D580" s="123"/>
      <c r="E580" s="152"/>
      <c r="F580" s="153"/>
      <c r="G580" s="123"/>
      <c r="H580" s="149"/>
      <c r="I580" s="171"/>
      <c r="J580" s="150"/>
      <c r="K580" s="123"/>
      <c r="L580" s="165"/>
      <c r="M580" s="123"/>
      <c r="N580" s="123"/>
      <c r="O580" s="123"/>
      <c r="P580" s="123"/>
      <c r="Q580" s="124"/>
      <c r="R580" s="125"/>
      <c r="S580" s="123"/>
    </row>
    <row r="581" spans="4:19" ht="15.75" customHeight="1" x14ac:dyDescent="0.25">
      <c r="D581" s="123"/>
      <c r="E581" s="152"/>
      <c r="F581" s="153"/>
      <c r="G581" s="123"/>
      <c r="H581" s="149"/>
      <c r="I581" s="171"/>
      <c r="J581" s="150"/>
      <c r="K581" s="123"/>
      <c r="L581" s="165"/>
      <c r="M581" s="123"/>
      <c r="N581" s="123"/>
      <c r="O581" s="123"/>
      <c r="P581" s="123"/>
      <c r="Q581" s="124"/>
      <c r="R581" s="125"/>
      <c r="S581" s="123"/>
    </row>
    <row r="582" spans="4:19" ht="15.75" customHeight="1" x14ac:dyDescent="0.25">
      <c r="D582" s="123"/>
      <c r="E582" s="152"/>
      <c r="F582" s="153"/>
      <c r="G582" s="123"/>
      <c r="H582" s="149"/>
      <c r="I582" s="171"/>
      <c r="J582" s="150"/>
      <c r="K582" s="123"/>
      <c r="L582" s="165"/>
      <c r="M582" s="123"/>
      <c r="N582" s="123"/>
      <c r="O582" s="123"/>
      <c r="P582" s="123"/>
      <c r="Q582" s="124"/>
      <c r="R582" s="125"/>
      <c r="S582" s="123"/>
    </row>
    <row r="583" spans="4:19" ht="15.75" customHeight="1" x14ac:dyDescent="0.25">
      <c r="D583" s="123"/>
      <c r="E583" s="152"/>
      <c r="F583" s="153"/>
      <c r="G583" s="123"/>
      <c r="H583" s="149"/>
      <c r="I583" s="171"/>
      <c r="J583" s="150"/>
      <c r="K583" s="123"/>
      <c r="L583" s="165"/>
      <c r="M583" s="123"/>
      <c r="N583" s="123"/>
      <c r="O583" s="123"/>
      <c r="P583" s="123"/>
      <c r="Q583" s="124"/>
      <c r="R583" s="125"/>
      <c r="S583" s="123"/>
    </row>
    <row r="584" spans="4:19" ht="15.75" customHeight="1" x14ac:dyDescent="0.25">
      <c r="D584" s="123"/>
      <c r="E584" s="152"/>
      <c r="F584" s="153"/>
      <c r="G584" s="123"/>
      <c r="H584" s="149"/>
      <c r="I584" s="171"/>
      <c r="J584" s="150"/>
      <c r="K584" s="123"/>
      <c r="L584" s="165"/>
      <c r="M584" s="123"/>
      <c r="N584" s="123"/>
      <c r="O584" s="123"/>
      <c r="P584" s="123"/>
      <c r="Q584" s="124"/>
      <c r="R584" s="125"/>
      <c r="S584" s="123"/>
    </row>
    <row r="585" spans="4:19" ht="15.75" customHeight="1" x14ac:dyDescent="0.25">
      <c r="D585" s="123"/>
      <c r="E585" s="152"/>
      <c r="F585" s="153"/>
      <c r="G585" s="123"/>
      <c r="H585" s="149"/>
      <c r="I585" s="171"/>
      <c r="J585" s="150"/>
      <c r="K585" s="123"/>
      <c r="L585" s="165"/>
      <c r="M585" s="123"/>
      <c r="N585" s="123"/>
      <c r="O585" s="123"/>
      <c r="P585" s="123"/>
      <c r="Q585" s="124"/>
      <c r="R585" s="125"/>
      <c r="S585" s="123"/>
    </row>
    <row r="586" spans="4:19" ht="15.75" customHeight="1" x14ac:dyDescent="0.25">
      <c r="D586" s="123"/>
      <c r="E586" s="152"/>
      <c r="F586" s="153"/>
      <c r="G586" s="123"/>
      <c r="H586" s="149"/>
      <c r="I586" s="171"/>
      <c r="J586" s="150"/>
      <c r="K586" s="123"/>
      <c r="L586" s="165"/>
      <c r="M586" s="123"/>
      <c r="N586" s="123"/>
      <c r="O586" s="123"/>
      <c r="P586" s="123"/>
      <c r="Q586" s="124"/>
      <c r="R586" s="125"/>
      <c r="S586" s="123"/>
    </row>
    <row r="587" spans="4:19" ht="15.75" customHeight="1" x14ac:dyDescent="0.25">
      <c r="D587" s="123"/>
      <c r="E587" s="152"/>
      <c r="F587" s="153"/>
      <c r="G587" s="123"/>
      <c r="H587" s="149"/>
      <c r="I587" s="171"/>
      <c r="J587" s="150"/>
      <c r="K587" s="123"/>
      <c r="L587" s="165"/>
      <c r="M587" s="123"/>
      <c r="N587" s="123"/>
      <c r="O587" s="123"/>
      <c r="P587" s="123"/>
      <c r="Q587" s="124"/>
      <c r="R587" s="125"/>
      <c r="S587" s="123"/>
    </row>
    <row r="588" spans="4:19" ht="15.75" customHeight="1" x14ac:dyDescent="0.25">
      <c r="D588" s="123"/>
      <c r="E588" s="152"/>
      <c r="F588" s="153"/>
      <c r="G588" s="123"/>
      <c r="H588" s="149"/>
      <c r="I588" s="171"/>
      <c r="J588" s="150"/>
      <c r="K588" s="123"/>
      <c r="L588" s="165"/>
      <c r="M588" s="123"/>
      <c r="N588" s="123"/>
      <c r="O588" s="123"/>
      <c r="P588" s="123"/>
      <c r="Q588" s="124"/>
      <c r="R588" s="125"/>
      <c r="S588" s="123"/>
    </row>
    <row r="589" spans="4:19" ht="15.75" customHeight="1" x14ac:dyDescent="0.25">
      <c r="D589" s="123"/>
      <c r="E589" s="152"/>
      <c r="F589" s="153"/>
      <c r="G589" s="123"/>
      <c r="H589" s="149"/>
      <c r="I589" s="171"/>
      <c r="J589" s="150"/>
      <c r="K589" s="123"/>
      <c r="L589" s="165"/>
      <c r="M589" s="123"/>
      <c r="N589" s="123"/>
      <c r="O589" s="123"/>
      <c r="P589" s="123"/>
      <c r="Q589" s="124"/>
      <c r="R589" s="125"/>
      <c r="S589" s="123"/>
    </row>
    <row r="590" spans="4:19" ht="15.75" customHeight="1" x14ac:dyDescent="0.25">
      <c r="D590" s="123"/>
      <c r="E590" s="152"/>
      <c r="F590" s="153"/>
      <c r="G590" s="123"/>
      <c r="H590" s="149"/>
      <c r="I590" s="171"/>
      <c r="J590" s="150"/>
      <c r="K590" s="123"/>
      <c r="L590" s="165"/>
      <c r="M590" s="123"/>
      <c r="N590" s="123"/>
      <c r="O590" s="123"/>
      <c r="P590" s="123"/>
      <c r="Q590" s="124"/>
      <c r="R590" s="125"/>
      <c r="S590" s="123"/>
    </row>
    <row r="591" spans="4:19" ht="15.75" customHeight="1" x14ac:dyDescent="0.25">
      <c r="D591" s="123"/>
      <c r="E591" s="152"/>
      <c r="F591" s="153"/>
      <c r="G591" s="123"/>
      <c r="H591" s="149"/>
      <c r="I591" s="171"/>
      <c r="J591" s="150"/>
      <c r="K591" s="123"/>
      <c r="L591" s="165"/>
      <c r="M591" s="123"/>
      <c r="N591" s="123"/>
      <c r="O591" s="123"/>
      <c r="P591" s="123"/>
      <c r="Q591" s="124"/>
      <c r="R591" s="125"/>
      <c r="S591" s="123"/>
    </row>
    <row r="592" spans="4:19" ht="15.75" customHeight="1" x14ac:dyDescent="0.25">
      <c r="D592" s="123"/>
      <c r="E592" s="152"/>
      <c r="F592" s="153"/>
      <c r="G592" s="123"/>
      <c r="H592" s="149"/>
      <c r="I592" s="171"/>
      <c r="J592" s="150"/>
      <c r="K592" s="123"/>
      <c r="L592" s="165"/>
      <c r="M592" s="123"/>
      <c r="N592" s="123"/>
      <c r="O592" s="123"/>
      <c r="P592" s="123"/>
      <c r="Q592" s="124"/>
      <c r="R592" s="125"/>
      <c r="S592" s="123"/>
    </row>
    <row r="593" spans="4:19" ht="15.75" customHeight="1" x14ac:dyDescent="0.25">
      <c r="D593" s="123"/>
      <c r="E593" s="152"/>
      <c r="F593" s="153"/>
      <c r="G593" s="123"/>
      <c r="H593" s="149"/>
      <c r="I593" s="171"/>
      <c r="J593" s="150"/>
      <c r="K593" s="123"/>
      <c r="L593" s="165"/>
      <c r="M593" s="123"/>
      <c r="N593" s="123"/>
      <c r="O593" s="123"/>
      <c r="P593" s="123"/>
      <c r="Q593" s="124"/>
      <c r="R593" s="125"/>
      <c r="S593" s="123"/>
    </row>
    <row r="594" spans="4:19" ht="15.75" customHeight="1" x14ac:dyDescent="0.25">
      <c r="D594" s="123"/>
      <c r="E594" s="152"/>
      <c r="F594" s="153"/>
      <c r="G594" s="123"/>
      <c r="H594" s="149"/>
      <c r="I594" s="171"/>
      <c r="J594" s="150"/>
      <c r="K594" s="123"/>
      <c r="L594" s="165"/>
      <c r="M594" s="123"/>
      <c r="N594" s="123"/>
      <c r="O594" s="123"/>
      <c r="P594" s="123"/>
      <c r="Q594" s="124"/>
      <c r="R594" s="125"/>
      <c r="S594" s="123"/>
    </row>
    <row r="595" spans="4:19" ht="15.75" customHeight="1" x14ac:dyDescent="0.25">
      <c r="D595" s="123"/>
      <c r="E595" s="152"/>
      <c r="F595" s="153"/>
      <c r="G595" s="123"/>
      <c r="H595" s="149"/>
      <c r="I595" s="171"/>
      <c r="J595" s="150"/>
      <c r="K595" s="123"/>
      <c r="L595" s="165"/>
      <c r="M595" s="123"/>
      <c r="N595" s="123"/>
      <c r="O595" s="123"/>
      <c r="P595" s="123"/>
      <c r="Q595" s="124"/>
      <c r="R595" s="125"/>
      <c r="S595" s="123"/>
    </row>
    <row r="596" spans="4:19" ht="15.75" customHeight="1" x14ac:dyDescent="0.25">
      <c r="D596" s="123"/>
      <c r="E596" s="152"/>
      <c r="F596" s="153"/>
      <c r="G596" s="123"/>
      <c r="H596" s="149"/>
      <c r="I596" s="171"/>
      <c r="J596" s="150"/>
      <c r="K596" s="123"/>
      <c r="L596" s="165"/>
      <c r="M596" s="123"/>
      <c r="N596" s="123"/>
      <c r="O596" s="123"/>
      <c r="P596" s="123"/>
      <c r="Q596" s="124"/>
      <c r="R596" s="125"/>
      <c r="S596" s="123"/>
    </row>
    <row r="597" spans="4:19" ht="15.75" customHeight="1" x14ac:dyDescent="0.25">
      <c r="D597" s="123"/>
      <c r="E597" s="152"/>
      <c r="F597" s="153"/>
      <c r="G597" s="123"/>
      <c r="H597" s="149"/>
      <c r="I597" s="171"/>
      <c r="J597" s="150"/>
      <c r="K597" s="123"/>
      <c r="L597" s="165"/>
      <c r="M597" s="123"/>
      <c r="N597" s="123"/>
      <c r="O597" s="123"/>
      <c r="P597" s="123"/>
      <c r="Q597" s="124"/>
      <c r="R597" s="125"/>
      <c r="S597" s="123"/>
    </row>
    <row r="598" spans="4:19" ht="15.75" customHeight="1" x14ac:dyDescent="0.25">
      <c r="D598" s="123"/>
      <c r="E598" s="152"/>
      <c r="F598" s="153"/>
      <c r="G598" s="123"/>
      <c r="H598" s="149"/>
      <c r="I598" s="171"/>
      <c r="J598" s="150"/>
      <c r="K598" s="123"/>
      <c r="L598" s="165"/>
      <c r="M598" s="123"/>
      <c r="N598" s="123"/>
      <c r="O598" s="123"/>
      <c r="P598" s="123"/>
      <c r="Q598" s="124"/>
      <c r="R598" s="125"/>
      <c r="S598" s="123"/>
    </row>
    <row r="599" spans="4:19" ht="15.75" customHeight="1" x14ac:dyDescent="0.25">
      <c r="D599" s="123"/>
      <c r="E599" s="152"/>
      <c r="F599" s="153"/>
      <c r="G599" s="123"/>
      <c r="H599" s="149"/>
      <c r="I599" s="171"/>
      <c r="J599" s="150"/>
      <c r="K599" s="123"/>
      <c r="L599" s="165"/>
      <c r="M599" s="123"/>
      <c r="N599" s="123"/>
      <c r="O599" s="123"/>
      <c r="P599" s="123"/>
      <c r="Q599" s="124"/>
      <c r="R599" s="125"/>
      <c r="S599" s="123"/>
    </row>
    <row r="600" spans="4:19" ht="15.75" customHeight="1" x14ac:dyDescent="0.25">
      <c r="D600" s="123"/>
      <c r="E600" s="152"/>
      <c r="F600" s="153"/>
      <c r="G600" s="123"/>
      <c r="H600" s="149"/>
      <c r="I600" s="171"/>
      <c r="J600" s="150"/>
      <c r="K600" s="123"/>
      <c r="L600" s="165"/>
      <c r="M600" s="123"/>
      <c r="N600" s="123"/>
      <c r="O600" s="123"/>
      <c r="P600" s="123"/>
      <c r="Q600" s="124"/>
      <c r="R600" s="125"/>
      <c r="S600" s="123"/>
    </row>
    <row r="601" spans="4:19" ht="15.75" customHeight="1" x14ac:dyDescent="0.25">
      <c r="D601" s="123"/>
      <c r="E601" s="152"/>
      <c r="F601" s="153"/>
      <c r="G601" s="123"/>
      <c r="H601" s="149"/>
      <c r="I601" s="171"/>
      <c r="J601" s="150"/>
      <c r="K601" s="123"/>
      <c r="L601" s="165"/>
      <c r="M601" s="123"/>
      <c r="N601" s="123"/>
      <c r="O601" s="123"/>
      <c r="P601" s="123"/>
      <c r="Q601" s="124"/>
      <c r="R601" s="125"/>
      <c r="S601" s="123"/>
    </row>
    <row r="602" spans="4:19" ht="15.75" customHeight="1" x14ac:dyDescent="0.25">
      <c r="D602" s="123"/>
      <c r="E602" s="152"/>
      <c r="F602" s="153"/>
      <c r="G602" s="123"/>
      <c r="H602" s="149"/>
      <c r="I602" s="171"/>
      <c r="J602" s="150"/>
      <c r="K602" s="123"/>
      <c r="L602" s="165"/>
      <c r="M602" s="123"/>
      <c r="N602" s="123"/>
      <c r="O602" s="123"/>
      <c r="P602" s="123"/>
      <c r="Q602" s="124"/>
      <c r="R602" s="125"/>
      <c r="S602" s="123"/>
    </row>
    <row r="603" spans="4:19" ht="15.75" customHeight="1" x14ac:dyDescent="0.25">
      <c r="D603" s="123"/>
      <c r="E603" s="152"/>
      <c r="F603" s="153"/>
      <c r="G603" s="123"/>
      <c r="H603" s="149"/>
      <c r="I603" s="171"/>
      <c r="J603" s="150"/>
      <c r="K603" s="123"/>
      <c r="L603" s="165"/>
      <c r="M603" s="123"/>
      <c r="N603" s="123"/>
      <c r="O603" s="123"/>
      <c r="P603" s="123"/>
      <c r="Q603" s="124"/>
      <c r="R603" s="125"/>
      <c r="S603" s="123"/>
    </row>
    <row r="604" spans="4:19" ht="15.75" customHeight="1" x14ac:dyDescent="0.25">
      <c r="D604" s="123"/>
      <c r="E604" s="152"/>
      <c r="F604" s="153"/>
      <c r="G604" s="123"/>
      <c r="H604" s="149"/>
      <c r="I604" s="171"/>
      <c r="J604" s="150"/>
      <c r="K604" s="123"/>
      <c r="L604" s="165"/>
      <c r="M604" s="123"/>
      <c r="N604" s="123"/>
      <c r="O604" s="123"/>
      <c r="P604" s="123"/>
      <c r="Q604" s="124"/>
      <c r="R604" s="125"/>
      <c r="S604" s="123"/>
    </row>
    <row r="605" spans="4:19" ht="15.75" customHeight="1" x14ac:dyDescent="0.25">
      <c r="D605" s="123"/>
      <c r="E605" s="152"/>
      <c r="F605" s="153"/>
      <c r="G605" s="123"/>
      <c r="H605" s="149"/>
      <c r="I605" s="171"/>
      <c r="J605" s="150"/>
      <c r="K605" s="123"/>
      <c r="L605" s="165"/>
      <c r="M605" s="123"/>
      <c r="N605" s="123"/>
      <c r="O605" s="123"/>
      <c r="P605" s="123"/>
      <c r="Q605" s="124"/>
      <c r="R605" s="125"/>
      <c r="S605" s="123"/>
    </row>
    <row r="606" spans="4:19" ht="15.75" customHeight="1" x14ac:dyDescent="0.25">
      <c r="D606" s="123"/>
      <c r="E606" s="152"/>
      <c r="F606" s="153"/>
      <c r="G606" s="123"/>
      <c r="H606" s="149"/>
      <c r="I606" s="171"/>
      <c r="J606" s="150"/>
      <c r="K606" s="123"/>
      <c r="L606" s="165"/>
      <c r="M606" s="123"/>
      <c r="N606" s="123"/>
      <c r="O606" s="123"/>
      <c r="P606" s="123"/>
      <c r="Q606" s="124"/>
      <c r="R606" s="125"/>
      <c r="S606" s="123"/>
    </row>
    <row r="607" spans="4:19" ht="15.75" customHeight="1" x14ac:dyDescent="0.25">
      <c r="D607" s="123"/>
      <c r="E607" s="152"/>
      <c r="F607" s="153"/>
      <c r="G607" s="123"/>
      <c r="H607" s="149"/>
      <c r="I607" s="171"/>
      <c r="J607" s="150"/>
      <c r="K607" s="123"/>
      <c r="L607" s="165"/>
      <c r="M607" s="123"/>
      <c r="N607" s="123"/>
      <c r="O607" s="123"/>
      <c r="P607" s="123"/>
      <c r="Q607" s="124"/>
      <c r="R607" s="125"/>
      <c r="S607" s="123"/>
    </row>
    <row r="608" spans="4:19" ht="15.75" customHeight="1" x14ac:dyDescent="0.25">
      <c r="D608" s="123"/>
      <c r="E608" s="152"/>
      <c r="F608" s="153"/>
      <c r="G608" s="123"/>
      <c r="H608" s="149"/>
      <c r="I608" s="171"/>
      <c r="J608" s="150"/>
      <c r="K608" s="123"/>
      <c r="L608" s="165"/>
      <c r="M608" s="123"/>
      <c r="N608" s="123"/>
      <c r="O608" s="123"/>
      <c r="P608" s="123"/>
      <c r="Q608" s="124"/>
      <c r="R608" s="125"/>
      <c r="S608" s="123"/>
    </row>
    <row r="609" spans="4:19" ht="15.75" customHeight="1" x14ac:dyDescent="0.25">
      <c r="D609" s="123"/>
      <c r="E609" s="152"/>
      <c r="F609" s="153"/>
      <c r="G609" s="123"/>
      <c r="H609" s="149"/>
      <c r="I609" s="171"/>
      <c r="J609" s="150"/>
      <c r="K609" s="123"/>
      <c r="L609" s="165"/>
      <c r="M609" s="123"/>
      <c r="N609" s="123"/>
      <c r="O609" s="123"/>
      <c r="P609" s="123"/>
      <c r="Q609" s="124"/>
      <c r="R609" s="125"/>
      <c r="S609" s="123"/>
    </row>
    <row r="610" spans="4:19" ht="15.75" customHeight="1" x14ac:dyDescent="0.25">
      <c r="D610" s="123"/>
      <c r="E610" s="152"/>
      <c r="F610" s="153"/>
      <c r="G610" s="123"/>
      <c r="H610" s="149"/>
      <c r="I610" s="171"/>
      <c r="J610" s="150"/>
      <c r="K610" s="123"/>
      <c r="L610" s="165"/>
      <c r="M610" s="123"/>
      <c r="N610" s="123"/>
      <c r="O610" s="123"/>
      <c r="P610" s="123"/>
      <c r="Q610" s="124"/>
      <c r="R610" s="125"/>
      <c r="S610" s="123"/>
    </row>
    <row r="611" spans="4:19" ht="15.75" customHeight="1" x14ac:dyDescent="0.25">
      <c r="D611" s="123"/>
      <c r="E611" s="152"/>
      <c r="F611" s="153"/>
      <c r="G611" s="123"/>
      <c r="H611" s="149"/>
      <c r="I611" s="171"/>
      <c r="J611" s="150"/>
      <c r="K611" s="123"/>
      <c r="L611" s="165"/>
      <c r="M611" s="123"/>
      <c r="N611" s="123"/>
      <c r="O611" s="123"/>
      <c r="P611" s="123"/>
      <c r="Q611" s="124"/>
      <c r="R611" s="125"/>
      <c r="S611" s="123"/>
    </row>
    <row r="612" spans="4:19" ht="15.75" customHeight="1" x14ac:dyDescent="0.25">
      <c r="D612" s="123"/>
      <c r="E612" s="152"/>
      <c r="F612" s="153"/>
      <c r="G612" s="123"/>
      <c r="H612" s="149"/>
      <c r="I612" s="171"/>
      <c r="J612" s="150"/>
      <c r="K612" s="123"/>
      <c r="L612" s="165"/>
      <c r="M612" s="123"/>
      <c r="N612" s="123"/>
      <c r="O612" s="123"/>
      <c r="P612" s="123"/>
      <c r="Q612" s="124"/>
      <c r="R612" s="125"/>
      <c r="S612" s="123"/>
    </row>
    <row r="613" spans="4:19" ht="15.75" customHeight="1" x14ac:dyDescent="0.25">
      <c r="D613" s="123"/>
      <c r="E613" s="152"/>
      <c r="F613" s="153"/>
      <c r="G613" s="123"/>
      <c r="H613" s="149"/>
      <c r="I613" s="171"/>
      <c r="J613" s="150"/>
      <c r="K613" s="123"/>
      <c r="L613" s="165"/>
      <c r="M613" s="123"/>
      <c r="N613" s="123"/>
      <c r="O613" s="123"/>
      <c r="P613" s="123"/>
      <c r="Q613" s="124"/>
      <c r="R613" s="125"/>
      <c r="S613" s="123"/>
    </row>
    <row r="614" spans="4:19" ht="15.75" customHeight="1" x14ac:dyDescent="0.25">
      <c r="D614" s="123"/>
      <c r="E614" s="152"/>
      <c r="F614" s="153"/>
      <c r="G614" s="123"/>
      <c r="H614" s="149"/>
      <c r="I614" s="171"/>
      <c r="J614" s="150"/>
      <c r="K614" s="123"/>
      <c r="L614" s="165"/>
      <c r="M614" s="123"/>
      <c r="N614" s="123"/>
      <c r="O614" s="123"/>
      <c r="P614" s="123"/>
      <c r="Q614" s="124"/>
      <c r="R614" s="125"/>
      <c r="S614" s="123"/>
    </row>
    <row r="615" spans="4:19" ht="15.75" customHeight="1" x14ac:dyDescent="0.25">
      <c r="D615" s="123"/>
      <c r="E615" s="152"/>
      <c r="F615" s="153"/>
      <c r="G615" s="123"/>
      <c r="H615" s="149"/>
      <c r="I615" s="171"/>
      <c r="J615" s="150"/>
      <c r="K615" s="123"/>
      <c r="L615" s="165"/>
      <c r="M615" s="123"/>
      <c r="N615" s="123"/>
      <c r="O615" s="123"/>
      <c r="P615" s="123"/>
      <c r="Q615" s="124"/>
      <c r="R615" s="125"/>
      <c r="S615" s="123"/>
    </row>
    <row r="616" spans="4:19" ht="15.75" customHeight="1" x14ac:dyDescent="0.25">
      <c r="D616" s="123"/>
      <c r="E616" s="152"/>
      <c r="F616" s="153"/>
      <c r="G616" s="123"/>
      <c r="H616" s="149"/>
      <c r="I616" s="171"/>
      <c r="J616" s="150"/>
      <c r="K616" s="123"/>
      <c r="L616" s="165"/>
      <c r="M616" s="123"/>
      <c r="N616" s="123"/>
      <c r="O616" s="123"/>
      <c r="P616" s="123"/>
      <c r="Q616" s="124"/>
      <c r="R616" s="125"/>
      <c r="S616" s="123"/>
    </row>
    <row r="617" spans="4:19" ht="15.75" customHeight="1" x14ac:dyDescent="0.25">
      <c r="D617" s="123"/>
      <c r="E617" s="152"/>
      <c r="F617" s="153"/>
      <c r="G617" s="123"/>
      <c r="H617" s="149"/>
      <c r="I617" s="171"/>
      <c r="J617" s="150"/>
      <c r="K617" s="123"/>
      <c r="L617" s="165"/>
      <c r="M617" s="123"/>
      <c r="N617" s="123"/>
      <c r="O617" s="123"/>
      <c r="P617" s="123"/>
      <c r="Q617" s="124"/>
      <c r="R617" s="125"/>
      <c r="S617" s="123"/>
    </row>
    <row r="618" spans="4:19" ht="15.75" customHeight="1" x14ac:dyDescent="0.25">
      <c r="D618" s="123"/>
      <c r="E618" s="152"/>
      <c r="F618" s="153"/>
      <c r="G618" s="123"/>
      <c r="H618" s="149"/>
      <c r="I618" s="171"/>
      <c r="J618" s="150"/>
      <c r="K618" s="123"/>
      <c r="L618" s="165"/>
      <c r="M618" s="123"/>
      <c r="N618" s="123"/>
      <c r="O618" s="123"/>
      <c r="P618" s="123"/>
      <c r="Q618" s="124"/>
      <c r="R618" s="125"/>
      <c r="S618" s="123"/>
    </row>
    <row r="619" spans="4:19" ht="15.75" customHeight="1" x14ac:dyDescent="0.25">
      <c r="D619" s="123"/>
      <c r="E619" s="152"/>
      <c r="F619" s="153"/>
      <c r="G619" s="123"/>
      <c r="H619" s="149"/>
      <c r="I619" s="171"/>
      <c r="J619" s="150"/>
      <c r="K619" s="123"/>
      <c r="L619" s="165"/>
      <c r="M619" s="123"/>
      <c r="N619" s="123"/>
      <c r="O619" s="123"/>
      <c r="P619" s="123"/>
      <c r="Q619" s="124"/>
      <c r="R619" s="125"/>
      <c r="S619" s="123"/>
    </row>
    <row r="620" spans="4:19" ht="15.75" customHeight="1" x14ac:dyDescent="0.25">
      <c r="D620" s="123"/>
      <c r="E620" s="152"/>
      <c r="F620" s="153"/>
      <c r="G620" s="123"/>
      <c r="H620" s="149"/>
      <c r="I620" s="171"/>
      <c r="J620" s="150"/>
      <c r="K620" s="123"/>
      <c r="L620" s="165"/>
      <c r="M620" s="123"/>
      <c r="N620" s="123"/>
      <c r="O620" s="123"/>
      <c r="P620" s="123"/>
      <c r="Q620" s="124"/>
      <c r="R620" s="125"/>
      <c r="S620" s="123"/>
    </row>
    <row r="621" spans="4:19" ht="15.75" customHeight="1" x14ac:dyDescent="0.25">
      <c r="D621" s="123"/>
      <c r="E621" s="152"/>
      <c r="F621" s="153"/>
      <c r="G621" s="123"/>
      <c r="H621" s="149"/>
      <c r="I621" s="171"/>
      <c r="J621" s="150"/>
      <c r="K621" s="123"/>
      <c r="L621" s="165"/>
      <c r="M621" s="123"/>
      <c r="N621" s="123"/>
      <c r="O621" s="123"/>
      <c r="P621" s="123"/>
      <c r="Q621" s="124"/>
      <c r="R621" s="125"/>
      <c r="S621" s="123"/>
    </row>
    <row r="622" spans="4:19" ht="15.75" customHeight="1" x14ac:dyDescent="0.25">
      <c r="D622" s="123"/>
      <c r="E622" s="152"/>
      <c r="F622" s="153"/>
      <c r="G622" s="123"/>
      <c r="H622" s="149"/>
      <c r="I622" s="171"/>
      <c r="J622" s="150"/>
      <c r="K622" s="123"/>
      <c r="L622" s="165"/>
      <c r="M622" s="123"/>
      <c r="N622" s="123"/>
      <c r="O622" s="123"/>
      <c r="P622" s="123"/>
      <c r="Q622" s="124"/>
      <c r="R622" s="125"/>
      <c r="S622" s="123"/>
    </row>
    <row r="623" spans="4:19" ht="15.75" customHeight="1" x14ac:dyDescent="0.25">
      <c r="D623" s="123"/>
      <c r="E623" s="152"/>
      <c r="F623" s="153"/>
      <c r="G623" s="123"/>
      <c r="H623" s="149"/>
      <c r="I623" s="171"/>
      <c r="J623" s="150"/>
      <c r="K623" s="123"/>
      <c r="L623" s="165"/>
      <c r="M623" s="123"/>
      <c r="N623" s="123"/>
      <c r="O623" s="123"/>
      <c r="P623" s="123"/>
      <c r="Q623" s="124"/>
      <c r="R623" s="125"/>
      <c r="S623" s="123"/>
    </row>
    <row r="624" spans="4:19" ht="15.75" customHeight="1" x14ac:dyDescent="0.25">
      <c r="D624" s="123"/>
      <c r="E624" s="152"/>
      <c r="F624" s="153"/>
      <c r="G624" s="123"/>
      <c r="H624" s="149"/>
      <c r="I624" s="171"/>
      <c r="J624" s="150"/>
      <c r="K624" s="123"/>
      <c r="L624" s="165"/>
      <c r="M624" s="123"/>
      <c r="N624" s="123"/>
      <c r="O624" s="123"/>
      <c r="P624" s="123"/>
      <c r="Q624" s="124"/>
      <c r="R624" s="125"/>
      <c r="S624" s="123"/>
    </row>
    <row r="625" spans="4:19" ht="15.75" customHeight="1" x14ac:dyDescent="0.25">
      <c r="D625" s="123"/>
      <c r="E625" s="152"/>
      <c r="F625" s="153"/>
      <c r="G625" s="123"/>
      <c r="H625" s="149"/>
      <c r="I625" s="171"/>
      <c r="J625" s="150"/>
      <c r="K625" s="123"/>
      <c r="L625" s="165"/>
      <c r="M625" s="123"/>
      <c r="N625" s="123"/>
      <c r="O625" s="123"/>
      <c r="P625" s="123"/>
      <c r="Q625" s="124"/>
      <c r="R625" s="125"/>
      <c r="S625" s="123"/>
    </row>
    <row r="626" spans="4:19" ht="15.75" customHeight="1" x14ac:dyDescent="0.25">
      <c r="D626" s="123"/>
      <c r="E626" s="152"/>
      <c r="F626" s="153"/>
      <c r="G626" s="123"/>
      <c r="H626" s="149"/>
      <c r="I626" s="171"/>
      <c r="J626" s="150"/>
      <c r="K626" s="123"/>
      <c r="L626" s="165"/>
      <c r="M626" s="123"/>
      <c r="N626" s="123"/>
      <c r="O626" s="123"/>
      <c r="P626" s="123"/>
      <c r="Q626" s="124"/>
      <c r="R626" s="125"/>
      <c r="S626" s="123"/>
    </row>
    <row r="627" spans="4:19" ht="15.75" customHeight="1" x14ac:dyDescent="0.25">
      <c r="D627" s="123"/>
      <c r="E627" s="152"/>
      <c r="F627" s="153"/>
      <c r="G627" s="123"/>
      <c r="H627" s="149"/>
      <c r="I627" s="171"/>
      <c r="J627" s="150"/>
      <c r="K627" s="123"/>
      <c r="L627" s="165"/>
      <c r="M627" s="123"/>
      <c r="N627" s="123"/>
      <c r="O627" s="123"/>
      <c r="P627" s="123"/>
      <c r="Q627" s="124"/>
      <c r="R627" s="125"/>
      <c r="S627" s="123"/>
    </row>
    <row r="628" spans="4:19" ht="15.75" customHeight="1" x14ac:dyDescent="0.25">
      <c r="D628" s="123"/>
      <c r="E628" s="152"/>
      <c r="F628" s="153"/>
      <c r="G628" s="123"/>
      <c r="H628" s="149"/>
      <c r="I628" s="171"/>
      <c r="J628" s="150"/>
      <c r="K628" s="123"/>
      <c r="L628" s="165"/>
      <c r="M628" s="123"/>
      <c r="N628" s="123"/>
      <c r="O628" s="123"/>
      <c r="P628" s="123"/>
      <c r="Q628" s="124"/>
      <c r="R628" s="125"/>
      <c r="S628" s="123"/>
    </row>
    <row r="629" spans="4:19" ht="15.75" customHeight="1" x14ac:dyDescent="0.25">
      <c r="D629" s="123"/>
      <c r="E629" s="152"/>
      <c r="F629" s="153"/>
      <c r="G629" s="123"/>
      <c r="H629" s="149"/>
      <c r="I629" s="171"/>
      <c r="J629" s="150"/>
      <c r="K629" s="123"/>
      <c r="L629" s="165"/>
      <c r="M629" s="123"/>
      <c r="N629" s="123"/>
      <c r="O629" s="123"/>
      <c r="P629" s="123"/>
      <c r="Q629" s="124"/>
      <c r="R629" s="125"/>
      <c r="S629" s="123"/>
    </row>
    <row r="630" spans="4:19" ht="15.75" customHeight="1" x14ac:dyDescent="0.25">
      <c r="D630" s="123"/>
      <c r="E630" s="152"/>
      <c r="F630" s="153"/>
      <c r="G630" s="123"/>
      <c r="H630" s="149"/>
      <c r="I630" s="171"/>
      <c r="J630" s="150"/>
      <c r="K630" s="123"/>
      <c r="L630" s="165"/>
      <c r="M630" s="123"/>
      <c r="N630" s="123"/>
      <c r="O630" s="123"/>
      <c r="P630" s="123"/>
      <c r="Q630" s="124"/>
      <c r="R630" s="125"/>
      <c r="S630" s="123"/>
    </row>
    <row r="631" spans="4:19" ht="15.75" customHeight="1" x14ac:dyDescent="0.25">
      <c r="D631" s="123"/>
      <c r="E631" s="152"/>
      <c r="F631" s="153"/>
      <c r="G631" s="123"/>
      <c r="H631" s="149"/>
      <c r="I631" s="171"/>
      <c r="J631" s="150"/>
      <c r="K631" s="123"/>
      <c r="L631" s="165"/>
      <c r="M631" s="123"/>
      <c r="N631" s="123"/>
      <c r="O631" s="123"/>
      <c r="P631" s="123"/>
      <c r="Q631" s="124"/>
      <c r="R631" s="125"/>
      <c r="S631" s="123"/>
    </row>
    <row r="632" spans="4:19" ht="15.75" customHeight="1" x14ac:dyDescent="0.25">
      <c r="D632" s="123"/>
      <c r="E632" s="152"/>
      <c r="F632" s="153"/>
      <c r="G632" s="123"/>
      <c r="H632" s="149"/>
      <c r="I632" s="171"/>
      <c r="J632" s="150"/>
      <c r="K632" s="123"/>
      <c r="L632" s="165"/>
      <c r="M632" s="123"/>
      <c r="N632" s="123"/>
      <c r="O632" s="123"/>
      <c r="P632" s="123"/>
      <c r="Q632" s="124"/>
      <c r="R632" s="125"/>
      <c r="S632" s="123"/>
    </row>
    <row r="633" spans="4:19" ht="15.75" customHeight="1" x14ac:dyDescent="0.25">
      <c r="D633" s="123"/>
      <c r="E633" s="152"/>
      <c r="F633" s="153"/>
      <c r="G633" s="123"/>
      <c r="H633" s="149"/>
      <c r="I633" s="171"/>
      <c r="J633" s="150"/>
      <c r="K633" s="123"/>
      <c r="L633" s="165"/>
      <c r="M633" s="123"/>
      <c r="N633" s="123"/>
      <c r="O633" s="123"/>
      <c r="P633" s="123"/>
      <c r="Q633" s="124"/>
      <c r="R633" s="125"/>
      <c r="S633" s="123"/>
    </row>
    <row r="634" spans="4:19" ht="15.75" customHeight="1" x14ac:dyDescent="0.25">
      <c r="D634" s="123"/>
      <c r="E634" s="152"/>
      <c r="F634" s="153"/>
      <c r="G634" s="123"/>
      <c r="H634" s="149"/>
      <c r="I634" s="171"/>
      <c r="J634" s="150"/>
      <c r="K634" s="123"/>
      <c r="L634" s="165"/>
      <c r="M634" s="123"/>
      <c r="N634" s="123"/>
      <c r="O634" s="123"/>
      <c r="P634" s="123"/>
      <c r="Q634" s="124"/>
      <c r="R634" s="125"/>
      <c r="S634" s="123"/>
    </row>
    <row r="635" spans="4:19" ht="15.75" customHeight="1" x14ac:dyDescent="0.25">
      <c r="D635" s="123"/>
      <c r="E635" s="152"/>
      <c r="F635" s="153"/>
      <c r="G635" s="123"/>
      <c r="H635" s="149"/>
      <c r="I635" s="171"/>
      <c r="J635" s="150"/>
      <c r="K635" s="123"/>
      <c r="L635" s="165"/>
      <c r="M635" s="123"/>
      <c r="N635" s="123"/>
      <c r="O635" s="123"/>
      <c r="P635" s="123"/>
      <c r="Q635" s="124"/>
      <c r="R635" s="125"/>
      <c r="S635" s="123"/>
    </row>
    <row r="636" spans="4:19" ht="15.75" customHeight="1" x14ac:dyDescent="0.25">
      <c r="D636" s="123"/>
      <c r="E636" s="152"/>
      <c r="F636" s="153"/>
      <c r="G636" s="123"/>
      <c r="H636" s="149"/>
      <c r="I636" s="171"/>
      <c r="J636" s="150"/>
      <c r="K636" s="123"/>
      <c r="L636" s="165"/>
      <c r="M636" s="123"/>
      <c r="N636" s="123"/>
      <c r="O636" s="123"/>
      <c r="P636" s="123"/>
      <c r="Q636" s="124"/>
      <c r="R636" s="125"/>
      <c r="S636" s="123"/>
    </row>
    <row r="637" spans="4:19" ht="15.75" customHeight="1" x14ac:dyDescent="0.25">
      <c r="D637" s="123"/>
      <c r="E637" s="152"/>
      <c r="F637" s="153"/>
      <c r="G637" s="123"/>
      <c r="H637" s="149"/>
      <c r="I637" s="171"/>
      <c r="J637" s="150"/>
      <c r="K637" s="123"/>
      <c r="L637" s="165"/>
      <c r="M637" s="123"/>
      <c r="N637" s="123"/>
      <c r="O637" s="123"/>
      <c r="P637" s="123"/>
      <c r="Q637" s="124"/>
      <c r="R637" s="125"/>
      <c r="S637" s="123"/>
    </row>
    <row r="638" spans="4:19" ht="15.75" customHeight="1" x14ac:dyDescent="0.25">
      <c r="D638" s="123"/>
      <c r="E638" s="152"/>
      <c r="F638" s="153"/>
      <c r="G638" s="123"/>
      <c r="H638" s="149"/>
      <c r="I638" s="171"/>
      <c r="J638" s="150"/>
      <c r="K638" s="123"/>
      <c r="L638" s="165"/>
      <c r="M638" s="123"/>
      <c r="N638" s="123"/>
      <c r="O638" s="123"/>
      <c r="P638" s="123"/>
      <c r="Q638" s="124"/>
      <c r="R638" s="125"/>
      <c r="S638" s="123"/>
    </row>
    <row r="639" spans="4:19" ht="15.75" customHeight="1" x14ac:dyDescent="0.25">
      <c r="D639" s="123"/>
      <c r="E639" s="152"/>
      <c r="F639" s="153"/>
      <c r="G639" s="123"/>
      <c r="H639" s="149"/>
      <c r="I639" s="171"/>
      <c r="J639" s="150"/>
      <c r="K639" s="123"/>
      <c r="L639" s="165"/>
      <c r="M639" s="123"/>
      <c r="N639" s="123"/>
      <c r="O639" s="123"/>
      <c r="P639" s="123"/>
      <c r="Q639" s="124"/>
      <c r="R639" s="125"/>
      <c r="S639" s="123"/>
    </row>
    <row r="640" spans="4:19" ht="15.75" customHeight="1" x14ac:dyDescent="0.25">
      <c r="D640" s="123"/>
      <c r="E640" s="152"/>
      <c r="F640" s="153"/>
      <c r="G640" s="123"/>
      <c r="H640" s="149"/>
      <c r="I640" s="171"/>
      <c r="J640" s="150"/>
      <c r="K640" s="123"/>
      <c r="L640" s="165"/>
      <c r="M640" s="123"/>
      <c r="N640" s="123"/>
      <c r="O640" s="123"/>
      <c r="P640" s="123"/>
      <c r="Q640" s="124"/>
      <c r="R640" s="125"/>
      <c r="S640" s="123"/>
    </row>
    <row r="641" spans="4:19" ht="15.75" customHeight="1" x14ac:dyDescent="0.25">
      <c r="D641" s="123"/>
      <c r="E641" s="152"/>
      <c r="F641" s="153"/>
      <c r="G641" s="123"/>
      <c r="H641" s="149"/>
      <c r="I641" s="171"/>
      <c r="J641" s="150"/>
      <c r="K641" s="123"/>
      <c r="L641" s="165"/>
      <c r="M641" s="123"/>
      <c r="N641" s="123"/>
      <c r="O641" s="123"/>
      <c r="P641" s="123"/>
      <c r="Q641" s="124"/>
      <c r="R641" s="125"/>
      <c r="S641" s="123"/>
    </row>
    <row r="642" spans="4:19" ht="15.75" customHeight="1" x14ac:dyDescent="0.25">
      <c r="D642" s="123"/>
      <c r="E642" s="152"/>
      <c r="F642" s="153"/>
      <c r="G642" s="123"/>
      <c r="H642" s="149"/>
      <c r="I642" s="171"/>
      <c r="J642" s="150"/>
      <c r="K642" s="123"/>
      <c r="L642" s="165"/>
      <c r="M642" s="123"/>
      <c r="N642" s="123"/>
      <c r="O642" s="123"/>
      <c r="P642" s="123"/>
      <c r="Q642" s="124"/>
      <c r="R642" s="125"/>
      <c r="S642" s="123"/>
    </row>
    <row r="643" spans="4:19" ht="15.75" customHeight="1" x14ac:dyDescent="0.25">
      <c r="D643" s="123"/>
      <c r="E643" s="152"/>
      <c r="F643" s="153"/>
      <c r="G643" s="123"/>
      <c r="H643" s="149"/>
      <c r="I643" s="171"/>
      <c r="J643" s="150"/>
      <c r="K643" s="123"/>
      <c r="L643" s="165"/>
      <c r="M643" s="123"/>
      <c r="N643" s="123"/>
      <c r="O643" s="123"/>
      <c r="P643" s="123"/>
      <c r="Q643" s="124"/>
      <c r="R643" s="125"/>
      <c r="S643" s="123"/>
    </row>
    <row r="644" spans="4:19" ht="15.75" customHeight="1" x14ac:dyDescent="0.25">
      <c r="D644" s="123"/>
      <c r="E644" s="152"/>
      <c r="F644" s="153"/>
      <c r="G644" s="123"/>
      <c r="H644" s="149"/>
      <c r="I644" s="171"/>
      <c r="J644" s="150"/>
      <c r="K644" s="123"/>
      <c r="L644" s="165"/>
      <c r="M644" s="123"/>
      <c r="N644" s="123"/>
      <c r="O644" s="123"/>
      <c r="P644" s="123"/>
      <c r="Q644" s="124"/>
      <c r="R644" s="125"/>
      <c r="S644" s="123"/>
    </row>
    <row r="645" spans="4:19" ht="15.75" customHeight="1" x14ac:dyDescent="0.25">
      <c r="D645" s="123"/>
      <c r="E645" s="152"/>
      <c r="F645" s="153"/>
      <c r="G645" s="123"/>
      <c r="H645" s="149"/>
      <c r="I645" s="171"/>
      <c r="J645" s="150"/>
      <c r="K645" s="123"/>
      <c r="L645" s="165"/>
      <c r="M645" s="123"/>
      <c r="N645" s="123"/>
      <c r="O645" s="123"/>
      <c r="P645" s="123"/>
      <c r="Q645" s="124"/>
      <c r="R645" s="125"/>
      <c r="S645" s="123"/>
    </row>
    <row r="646" spans="4:19" ht="15.75" customHeight="1" x14ac:dyDescent="0.25">
      <c r="D646" s="123"/>
      <c r="E646" s="152"/>
      <c r="F646" s="153"/>
      <c r="G646" s="123"/>
      <c r="H646" s="149"/>
      <c r="I646" s="171"/>
      <c r="J646" s="150"/>
      <c r="K646" s="123"/>
      <c r="L646" s="165"/>
      <c r="M646" s="123"/>
      <c r="N646" s="123"/>
      <c r="O646" s="123"/>
      <c r="P646" s="123"/>
      <c r="Q646" s="124"/>
      <c r="R646" s="125"/>
      <c r="S646" s="123"/>
    </row>
    <row r="647" spans="4:19" ht="15.75" customHeight="1" x14ac:dyDescent="0.25">
      <c r="D647" s="123"/>
      <c r="E647" s="152"/>
      <c r="F647" s="153"/>
      <c r="G647" s="123"/>
      <c r="H647" s="149"/>
      <c r="I647" s="171"/>
      <c r="J647" s="150"/>
      <c r="K647" s="123"/>
      <c r="L647" s="165"/>
      <c r="M647" s="123"/>
      <c r="N647" s="123"/>
      <c r="O647" s="123"/>
      <c r="P647" s="123"/>
      <c r="Q647" s="124"/>
      <c r="R647" s="125"/>
      <c r="S647" s="123"/>
    </row>
    <row r="648" spans="4:19" ht="15.75" customHeight="1" x14ac:dyDescent="0.25">
      <c r="D648" s="123"/>
      <c r="E648" s="152"/>
      <c r="F648" s="153"/>
      <c r="G648" s="123"/>
      <c r="H648" s="149"/>
      <c r="I648" s="171"/>
      <c r="J648" s="150"/>
      <c r="K648" s="123"/>
      <c r="L648" s="165"/>
      <c r="M648" s="123"/>
      <c r="N648" s="123"/>
      <c r="O648" s="123"/>
      <c r="P648" s="123"/>
      <c r="Q648" s="124"/>
      <c r="R648" s="125"/>
      <c r="S648" s="123"/>
    </row>
    <row r="649" spans="4:19" ht="15.75" customHeight="1" x14ac:dyDescent="0.25">
      <c r="D649" s="123"/>
      <c r="E649" s="152"/>
      <c r="F649" s="153"/>
      <c r="G649" s="123"/>
      <c r="H649" s="149"/>
      <c r="I649" s="171"/>
      <c r="J649" s="150"/>
      <c r="K649" s="123"/>
      <c r="L649" s="165"/>
      <c r="M649" s="123"/>
      <c r="N649" s="123"/>
      <c r="O649" s="123"/>
      <c r="P649" s="123"/>
      <c r="Q649" s="124"/>
      <c r="R649" s="125"/>
      <c r="S649" s="123"/>
    </row>
    <row r="650" spans="4:19" ht="15.75" customHeight="1" x14ac:dyDescent="0.25">
      <c r="D650" s="123"/>
      <c r="E650" s="152"/>
      <c r="F650" s="153"/>
      <c r="G650" s="123"/>
      <c r="H650" s="149"/>
      <c r="I650" s="171"/>
      <c r="J650" s="150"/>
      <c r="K650" s="123"/>
      <c r="L650" s="165"/>
      <c r="M650" s="123"/>
      <c r="N650" s="123"/>
      <c r="O650" s="123"/>
      <c r="P650" s="123"/>
      <c r="Q650" s="124"/>
      <c r="R650" s="125"/>
      <c r="S650" s="123"/>
    </row>
    <row r="651" spans="4:19" ht="15.75" customHeight="1" x14ac:dyDescent="0.25">
      <c r="D651" s="123"/>
      <c r="E651" s="152"/>
      <c r="F651" s="153"/>
      <c r="G651" s="123"/>
      <c r="H651" s="149"/>
      <c r="I651" s="171"/>
      <c r="J651" s="150"/>
      <c r="K651" s="123"/>
      <c r="L651" s="165"/>
      <c r="M651" s="123"/>
      <c r="N651" s="123"/>
      <c r="O651" s="123"/>
      <c r="P651" s="123"/>
      <c r="Q651" s="124"/>
      <c r="R651" s="125"/>
      <c r="S651" s="123"/>
    </row>
    <row r="652" spans="4:19" ht="15.75" customHeight="1" x14ac:dyDescent="0.25">
      <c r="D652" s="123"/>
      <c r="E652" s="152"/>
      <c r="F652" s="153"/>
      <c r="G652" s="123"/>
      <c r="H652" s="149"/>
      <c r="I652" s="171"/>
      <c r="J652" s="150"/>
      <c r="K652" s="123"/>
      <c r="L652" s="165"/>
      <c r="M652" s="123"/>
      <c r="N652" s="123"/>
      <c r="O652" s="123"/>
      <c r="P652" s="123"/>
      <c r="Q652" s="124"/>
      <c r="R652" s="125"/>
      <c r="S652" s="123"/>
    </row>
    <row r="653" spans="4:19" ht="15.75" customHeight="1" x14ac:dyDescent="0.25">
      <c r="D653" s="123"/>
      <c r="E653" s="152"/>
      <c r="F653" s="153"/>
      <c r="G653" s="123"/>
      <c r="H653" s="149"/>
      <c r="I653" s="171"/>
      <c r="J653" s="150"/>
      <c r="K653" s="123"/>
      <c r="L653" s="165"/>
      <c r="M653" s="123"/>
      <c r="N653" s="123"/>
      <c r="O653" s="123"/>
      <c r="P653" s="123"/>
      <c r="Q653" s="124"/>
      <c r="R653" s="125"/>
      <c r="S653" s="123"/>
    </row>
    <row r="654" spans="4:19" ht="15.75" customHeight="1" x14ac:dyDescent="0.25">
      <c r="D654" s="123"/>
      <c r="E654" s="152"/>
      <c r="F654" s="153"/>
      <c r="G654" s="123"/>
      <c r="H654" s="149"/>
      <c r="I654" s="171"/>
      <c r="J654" s="150"/>
      <c r="K654" s="123"/>
      <c r="L654" s="165"/>
      <c r="M654" s="123"/>
      <c r="N654" s="123"/>
      <c r="O654" s="123"/>
      <c r="P654" s="123"/>
      <c r="Q654" s="124"/>
      <c r="R654" s="125"/>
      <c r="S654" s="123"/>
    </row>
    <row r="655" spans="4:19" ht="15.75" customHeight="1" x14ac:dyDescent="0.25">
      <c r="D655" s="123"/>
      <c r="E655" s="152"/>
      <c r="F655" s="153"/>
      <c r="G655" s="123"/>
      <c r="H655" s="149"/>
      <c r="I655" s="171"/>
      <c r="J655" s="150"/>
      <c r="K655" s="123"/>
      <c r="L655" s="165"/>
      <c r="M655" s="123"/>
      <c r="N655" s="123"/>
      <c r="O655" s="123"/>
      <c r="P655" s="123"/>
      <c r="Q655" s="124"/>
      <c r="R655" s="125"/>
      <c r="S655" s="123"/>
    </row>
    <row r="656" spans="4:19" ht="15.75" customHeight="1" x14ac:dyDescent="0.25">
      <c r="D656" s="123"/>
      <c r="E656" s="152"/>
      <c r="F656" s="153"/>
      <c r="G656" s="123"/>
      <c r="H656" s="149"/>
      <c r="I656" s="171"/>
      <c r="J656" s="150"/>
      <c r="K656" s="123"/>
      <c r="L656" s="165"/>
      <c r="M656" s="123"/>
      <c r="N656" s="123"/>
      <c r="O656" s="123"/>
      <c r="P656" s="123"/>
      <c r="Q656" s="124"/>
      <c r="R656" s="125"/>
      <c r="S656" s="123"/>
    </row>
    <row r="657" spans="4:19" ht="15.75" customHeight="1" x14ac:dyDescent="0.25">
      <c r="D657" s="123"/>
      <c r="E657" s="152"/>
      <c r="F657" s="153"/>
      <c r="G657" s="123"/>
      <c r="H657" s="149"/>
      <c r="I657" s="171"/>
      <c r="J657" s="150"/>
      <c r="K657" s="123"/>
      <c r="L657" s="165"/>
      <c r="M657" s="123"/>
      <c r="N657" s="123"/>
      <c r="O657" s="123"/>
      <c r="P657" s="123"/>
      <c r="Q657" s="124"/>
      <c r="R657" s="125"/>
      <c r="S657" s="123"/>
    </row>
    <row r="658" spans="4:19" ht="15.75" customHeight="1" x14ac:dyDescent="0.25">
      <c r="D658" s="123"/>
      <c r="E658" s="152"/>
      <c r="F658" s="153"/>
      <c r="G658" s="123"/>
      <c r="H658" s="149"/>
      <c r="I658" s="171"/>
      <c r="J658" s="150"/>
      <c r="K658" s="123"/>
      <c r="L658" s="165"/>
      <c r="M658" s="123"/>
      <c r="N658" s="123"/>
      <c r="O658" s="123"/>
      <c r="P658" s="123"/>
      <c r="Q658" s="124"/>
      <c r="R658" s="125"/>
      <c r="S658" s="123"/>
    </row>
    <row r="659" spans="4:19" ht="15.75" customHeight="1" x14ac:dyDescent="0.25">
      <c r="D659" s="123"/>
      <c r="E659" s="152"/>
      <c r="F659" s="153"/>
      <c r="G659" s="123"/>
      <c r="H659" s="149"/>
      <c r="I659" s="171"/>
      <c r="J659" s="150"/>
      <c r="K659" s="123"/>
      <c r="L659" s="165"/>
      <c r="M659" s="123"/>
      <c r="N659" s="123"/>
      <c r="O659" s="123"/>
      <c r="P659" s="123"/>
      <c r="Q659" s="124"/>
      <c r="R659" s="125"/>
      <c r="S659" s="123"/>
    </row>
    <row r="660" spans="4:19" ht="15.75" customHeight="1" x14ac:dyDescent="0.25">
      <c r="D660" s="123"/>
      <c r="E660" s="152"/>
      <c r="F660" s="153"/>
      <c r="G660" s="123"/>
      <c r="H660" s="149"/>
      <c r="I660" s="171"/>
      <c r="J660" s="150"/>
      <c r="K660" s="123"/>
      <c r="L660" s="165"/>
      <c r="M660" s="123"/>
      <c r="N660" s="123"/>
      <c r="O660" s="123"/>
      <c r="P660" s="123"/>
      <c r="Q660" s="124"/>
      <c r="R660" s="125"/>
      <c r="S660" s="123"/>
    </row>
    <row r="661" spans="4:19" ht="15.75" customHeight="1" x14ac:dyDescent="0.25">
      <c r="D661" s="123"/>
      <c r="E661" s="152"/>
      <c r="F661" s="153"/>
      <c r="G661" s="123"/>
      <c r="H661" s="149"/>
      <c r="I661" s="171"/>
      <c r="J661" s="150"/>
      <c r="K661" s="123"/>
      <c r="L661" s="165"/>
      <c r="M661" s="123"/>
      <c r="N661" s="123"/>
      <c r="O661" s="123"/>
      <c r="P661" s="123"/>
      <c r="Q661" s="124"/>
      <c r="R661" s="125"/>
      <c r="S661" s="123"/>
    </row>
    <row r="662" spans="4:19" ht="15.75" customHeight="1" x14ac:dyDescent="0.25">
      <c r="D662" s="123"/>
      <c r="E662" s="152"/>
      <c r="F662" s="153"/>
      <c r="G662" s="123"/>
      <c r="H662" s="149"/>
      <c r="I662" s="171"/>
      <c r="J662" s="150"/>
      <c r="K662" s="123"/>
      <c r="L662" s="165"/>
      <c r="M662" s="123"/>
      <c r="N662" s="123"/>
      <c r="O662" s="123"/>
      <c r="P662" s="123"/>
      <c r="Q662" s="124"/>
      <c r="R662" s="125"/>
      <c r="S662" s="123"/>
    </row>
    <row r="663" spans="4:19" ht="15.75" customHeight="1" x14ac:dyDescent="0.25">
      <c r="D663" s="123"/>
      <c r="E663" s="152"/>
      <c r="F663" s="153"/>
      <c r="G663" s="123"/>
      <c r="H663" s="149"/>
      <c r="I663" s="171"/>
      <c r="J663" s="150"/>
      <c r="K663" s="123"/>
      <c r="L663" s="165"/>
      <c r="M663" s="123"/>
      <c r="N663" s="123"/>
      <c r="O663" s="123"/>
      <c r="P663" s="123"/>
      <c r="Q663" s="124"/>
      <c r="R663" s="125"/>
      <c r="S663" s="123"/>
    </row>
    <row r="664" spans="4:19" ht="15.75" customHeight="1" x14ac:dyDescent="0.25">
      <c r="D664" s="123"/>
      <c r="E664" s="152"/>
      <c r="F664" s="153"/>
      <c r="G664" s="123"/>
      <c r="H664" s="149"/>
      <c r="I664" s="171"/>
      <c r="J664" s="150"/>
      <c r="K664" s="123"/>
      <c r="L664" s="165"/>
      <c r="M664" s="123"/>
      <c r="N664" s="123"/>
      <c r="O664" s="123"/>
      <c r="P664" s="123"/>
      <c r="Q664" s="124"/>
      <c r="R664" s="125"/>
      <c r="S664" s="123"/>
    </row>
    <row r="665" spans="4:19" ht="15.75" customHeight="1" x14ac:dyDescent="0.25">
      <c r="D665" s="123"/>
      <c r="E665" s="152"/>
      <c r="F665" s="153"/>
      <c r="G665" s="123"/>
      <c r="H665" s="149"/>
      <c r="I665" s="171"/>
      <c r="J665" s="150"/>
      <c r="K665" s="123"/>
      <c r="L665" s="165"/>
      <c r="M665" s="123"/>
      <c r="N665" s="123"/>
      <c r="O665" s="123"/>
      <c r="P665" s="123"/>
      <c r="Q665" s="124"/>
      <c r="R665" s="125"/>
      <c r="S665" s="123"/>
    </row>
    <row r="666" spans="4:19" ht="15.75" customHeight="1" x14ac:dyDescent="0.25">
      <c r="D666" s="123"/>
      <c r="E666" s="152"/>
      <c r="F666" s="153"/>
      <c r="G666" s="123"/>
      <c r="H666" s="149"/>
      <c r="I666" s="171"/>
      <c r="J666" s="150"/>
      <c r="K666" s="123"/>
      <c r="L666" s="165"/>
      <c r="M666" s="123"/>
      <c r="N666" s="123"/>
      <c r="O666" s="123"/>
      <c r="P666" s="123"/>
      <c r="Q666" s="124"/>
      <c r="R666" s="125"/>
      <c r="S666" s="123"/>
    </row>
    <row r="667" spans="4:19" ht="15.75" customHeight="1" x14ac:dyDescent="0.25">
      <c r="D667" s="123"/>
      <c r="E667" s="152"/>
      <c r="F667" s="153"/>
      <c r="G667" s="123"/>
      <c r="H667" s="149"/>
      <c r="I667" s="171"/>
      <c r="J667" s="150"/>
      <c r="K667" s="123"/>
      <c r="L667" s="165"/>
      <c r="M667" s="123"/>
      <c r="N667" s="123"/>
      <c r="O667" s="123"/>
      <c r="P667" s="123"/>
      <c r="Q667" s="124"/>
      <c r="R667" s="125"/>
      <c r="S667" s="123"/>
    </row>
    <row r="668" spans="4:19" ht="15.75" customHeight="1" x14ac:dyDescent="0.25">
      <c r="D668" s="123"/>
      <c r="E668" s="152"/>
      <c r="F668" s="153"/>
      <c r="G668" s="123"/>
      <c r="H668" s="149"/>
      <c r="I668" s="171"/>
      <c r="J668" s="150"/>
      <c r="K668" s="123"/>
      <c r="L668" s="165"/>
      <c r="M668" s="123"/>
      <c r="N668" s="123"/>
      <c r="O668" s="123"/>
      <c r="P668" s="123"/>
      <c r="Q668" s="124"/>
      <c r="R668" s="125"/>
      <c r="S668" s="123"/>
    </row>
    <row r="669" spans="4:19" ht="15.75" customHeight="1" x14ac:dyDescent="0.25">
      <c r="D669" s="123"/>
      <c r="E669" s="152"/>
      <c r="F669" s="153"/>
      <c r="G669" s="123"/>
      <c r="H669" s="149"/>
      <c r="I669" s="171"/>
      <c r="J669" s="150"/>
      <c r="K669" s="123"/>
      <c r="L669" s="165"/>
      <c r="M669" s="123"/>
      <c r="N669" s="123"/>
      <c r="O669" s="123"/>
      <c r="P669" s="123"/>
      <c r="Q669" s="124"/>
      <c r="R669" s="125"/>
      <c r="S669" s="123"/>
    </row>
    <row r="670" spans="4:19" ht="15.75" customHeight="1" x14ac:dyDescent="0.25">
      <c r="D670" s="123"/>
      <c r="E670" s="152"/>
      <c r="F670" s="153"/>
      <c r="G670" s="123"/>
      <c r="H670" s="149"/>
      <c r="I670" s="171"/>
      <c r="J670" s="150"/>
      <c r="K670" s="123"/>
      <c r="L670" s="165"/>
      <c r="M670" s="123"/>
      <c r="N670" s="123"/>
      <c r="O670" s="123"/>
      <c r="P670" s="123"/>
      <c r="Q670" s="124"/>
      <c r="R670" s="125"/>
      <c r="S670" s="123"/>
    </row>
    <row r="671" spans="4:19" ht="15.75" customHeight="1" x14ac:dyDescent="0.25">
      <c r="D671" s="123"/>
      <c r="E671" s="152"/>
      <c r="F671" s="153"/>
      <c r="G671" s="123"/>
      <c r="H671" s="149"/>
      <c r="I671" s="171"/>
      <c r="J671" s="150"/>
      <c r="K671" s="123"/>
      <c r="L671" s="165"/>
      <c r="M671" s="123"/>
      <c r="N671" s="123"/>
      <c r="O671" s="123"/>
      <c r="P671" s="123"/>
      <c r="Q671" s="124"/>
      <c r="R671" s="125"/>
      <c r="S671" s="123"/>
    </row>
    <row r="672" spans="4:19" ht="15.75" customHeight="1" x14ac:dyDescent="0.25">
      <c r="D672" s="123"/>
      <c r="E672" s="152"/>
      <c r="F672" s="153"/>
      <c r="G672" s="123"/>
      <c r="H672" s="149"/>
      <c r="I672" s="171"/>
      <c r="J672" s="150"/>
      <c r="K672" s="123"/>
      <c r="L672" s="165"/>
      <c r="M672" s="123"/>
      <c r="N672" s="123"/>
      <c r="O672" s="123"/>
      <c r="P672" s="123"/>
      <c r="Q672" s="124"/>
      <c r="R672" s="125"/>
      <c r="S672" s="123"/>
    </row>
    <row r="673" spans="4:19" ht="15.75" customHeight="1" x14ac:dyDescent="0.25">
      <c r="D673" s="123"/>
      <c r="E673" s="152"/>
      <c r="F673" s="153"/>
      <c r="G673" s="123"/>
      <c r="H673" s="149"/>
      <c r="I673" s="171"/>
      <c r="J673" s="150"/>
      <c r="K673" s="123"/>
      <c r="L673" s="165"/>
      <c r="M673" s="123"/>
      <c r="N673" s="123"/>
      <c r="O673" s="123"/>
      <c r="P673" s="123"/>
      <c r="Q673" s="124"/>
      <c r="R673" s="125"/>
      <c r="S673" s="123"/>
    </row>
    <row r="674" spans="4:19" ht="15.75" customHeight="1" x14ac:dyDescent="0.25">
      <c r="D674" s="123"/>
      <c r="E674" s="152"/>
      <c r="F674" s="153"/>
      <c r="G674" s="123"/>
      <c r="H674" s="149"/>
      <c r="I674" s="171"/>
      <c r="J674" s="150"/>
      <c r="K674" s="123"/>
      <c r="L674" s="165"/>
      <c r="M674" s="123"/>
      <c r="N674" s="123"/>
      <c r="O674" s="123"/>
      <c r="P674" s="123"/>
      <c r="Q674" s="124"/>
      <c r="R674" s="125"/>
      <c r="S674" s="123"/>
    </row>
    <row r="675" spans="4:19" ht="15.75" customHeight="1" x14ac:dyDescent="0.25">
      <c r="D675" s="123"/>
      <c r="E675" s="152"/>
      <c r="F675" s="153"/>
      <c r="G675" s="123"/>
      <c r="H675" s="149"/>
      <c r="I675" s="171"/>
      <c r="J675" s="150"/>
      <c r="K675" s="123"/>
      <c r="L675" s="165"/>
      <c r="M675" s="123"/>
      <c r="N675" s="123"/>
      <c r="O675" s="123"/>
      <c r="P675" s="123"/>
      <c r="Q675" s="124"/>
      <c r="R675" s="125"/>
      <c r="S675" s="123"/>
    </row>
    <row r="676" spans="4:19" ht="15.75" customHeight="1" x14ac:dyDescent="0.25">
      <c r="D676" s="123"/>
      <c r="E676" s="152"/>
      <c r="F676" s="153"/>
      <c r="G676" s="123"/>
      <c r="H676" s="149"/>
      <c r="I676" s="171"/>
      <c r="J676" s="150"/>
      <c r="K676" s="123"/>
      <c r="L676" s="165"/>
      <c r="M676" s="123"/>
      <c r="N676" s="123"/>
      <c r="O676" s="123"/>
      <c r="P676" s="123"/>
      <c r="Q676" s="124"/>
      <c r="R676" s="125"/>
      <c r="S676" s="123"/>
    </row>
    <row r="677" spans="4:19" ht="15.75" customHeight="1" x14ac:dyDescent="0.25">
      <c r="D677" s="123"/>
      <c r="E677" s="152"/>
      <c r="F677" s="153"/>
      <c r="G677" s="123"/>
      <c r="H677" s="149"/>
      <c r="I677" s="171"/>
      <c r="J677" s="150"/>
      <c r="K677" s="123"/>
      <c r="L677" s="165"/>
      <c r="M677" s="123"/>
      <c r="N677" s="123"/>
      <c r="O677" s="123"/>
      <c r="P677" s="123"/>
      <c r="Q677" s="124"/>
      <c r="R677" s="125"/>
      <c r="S677" s="123"/>
    </row>
    <row r="678" spans="4:19" ht="15.75" customHeight="1" x14ac:dyDescent="0.25">
      <c r="D678" s="123"/>
      <c r="E678" s="152"/>
      <c r="F678" s="153"/>
      <c r="G678" s="123"/>
      <c r="H678" s="149"/>
      <c r="I678" s="171"/>
      <c r="J678" s="150"/>
      <c r="K678" s="123"/>
      <c r="L678" s="165"/>
      <c r="M678" s="123"/>
      <c r="N678" s="123"/>
      <c r="O678" s="123"/>
      <c r="P678" s="123"/>
      <c r="Q678" s="124"/>
      <c r="R678" s="125"/>
      <c r="S678" s="123"/>
    </row>
    <row r="679" spans="4:19" ht="15.75" customHeight="1" x14ac:dyDescent="0.25">
      <c r="D679" s="123"/>
      <c r="E679" s="152"/>
      <c r="F679" s="153"/>
      <c r="G679" s="123"/>
      <c r="H679" s="149"/>
      <c r="I679" s="171"/>
      <c r="J679" s="150"/>
      <c r="K679" s="123"/>
      <c r="L679" s="165"/>
      <c r="M679" s="123"/>
      <c r="N679" s="123"/>
      <c r="O679" s="123"/>
      <c r="P679" s="123"/>
      <c r="Q679" s="124"/>
      <c r="R679" s="125"/>
      <c r="S679" s="123"/>
    </row>
    <row r="680" spans="4:19" ht="15.75" customHeight="1" x14ac:dyDescent="0.25">
      <c r="D680" s="123"/>
      <c r="E680" s="152"/>
      <c r="F680" s="153"/>
      <c r="G680" s="123"/>
      <c r="H680" s="149"/>
      <c r="I680" s="171"/>
      <c r="J680" s="150"/>
      <c r="K680" s="123"/>
      <c r="L680" s="165"/>
      <c r="M680" s="123"/>
      <c r="N680" s="123"/>
      <c r="O680" s="123"/>
      <c r="P680" s="123"/>
      <c r="Q680" s="124"/>
      <c r="R680" s="125"/>
      <c r="S680" s="123"/>
    </row>
    <row r="681" spans="4:19" ht="15.75" customHeight="1" x14ac:dyDescent="0.25">
      <c r="D681" s="123"/>
      <c r="E681" s="152"/>
      <c r="F681" s="153"/>
      <c r="G681" s="123"/>
      <c r="H681" s="149"/>
      <c r="I681" s="171"/>
      <c r="J681" s="150"/>
      <c r="K681" s="123"/>
      <c r="L681" s="165"/>
      <c r="M681" s="123"/>
      <c r="N681" s="123"/>
      <c r="O681" s="123"/>
      <c r="P681" s="123"/>
      <c r="Q681" s="124"/>
      <c r="R681" s="125"/>
      <c r="S681" s="123"/>
    </row>
    <row r="682" spans="4:19" ht="15.75" customHeight="1" x14ac:dyDescent="0.25">
      <c r="D682" s="123"/>
      <c r="E682" s="152"/>
      <c r="F682" s="153"/>
      <c r="G682" s="123"/>
      <c r="H682" s="149"/>
      <c r="I682" s="171"/>
      <c r="J682" s="150"/>
      <c r="K682" s="123"/>
      <c r="L682" s="165"/>
      <c r="M682" s="123"/>
      <c r="N682" s="123"/>
      <c r="O682" s="123"/>
      <c r="P682" s="123"/>
      <c r="Q682" s="124"/>
      <c r="R682" s="125"/>
      <c r="S682" s="123"/>
    </row>
    <row r="683" spans="4:19" ht="15.75" customHeight="1" x14ac:dyDescent="0.25">
      <c r="D683" s="123"/>
      <c r="E683" s="152"/>
      <c r="F683" s="153"/>
      <c r="G683" s="123"/>
      <c r="H683" s="149"/>
      <c r="I683" s="171"/>
      <c r="J683" s="150"/>
      <c r="K683" s="123"/>
      <c r="L683" s="165"/>
      <c r="M683" s="123"/>
      <c r="N683" s="123"/>
      <c r="O683" s="123"/>
      <c r="P683" s="123"/>
      <c r="Q683" s="124"/>
      <c r="R683" s="125"/>
      <c r="S683" s="123"/>
    </row>
    <row r="684" spans="4:19" ht="15.75" customHeight="1" x14ac:dyDescent="0.25">
      <c r="D684" s="123"/>
      <c r="E684" s="152"/>
      <c r="F684" s="153"/>
      <c r="G684" s="123"/>
      <c r="H684" s="149"/>
      <c r="I684" s="171"/>
      <c r="J684" s="150"/>
      <c r="K684" s="123"/>
      <c r="L684" s="165"/>
      <c r="M684" s="123"/>
      <c r="N684" s="123"/>
      <c r="O684" s="123"/>
      <c r="P684" s="123"/>
      <c r="Q684" s="124"/>
      <c r="R684" s="125"/>
      <c r="S684" s="123"/>
    </row>
    <row r="685" spans="4:19" ht="15.75" customHeight="1" x14ac:dyDescent="0.25">
      <c r="D685" s="123"/>
      <c r="E685" s="152"/>
      <c r="F685" s="153"/>
      <c r="G685" s="123"/>
      <c r="H685" s="149"/>
      <c r="I685" s="171"/>
      <c r="J685" s="150"/>
      <c r="K685" s="123"/>
      <c r="L685" s="165"/>
      <c r="M685" s="123"/>
      <c r="N685" s="123"/>
      <c r="O685" s="123"/>
      <c r="P685" s="123"/>
      <c r="Q685" s="124"/>
      <c r="R685" s="125"/>
      <c r="S685" s="123"/>
    </row>
    <row r="686" spans="4:19" ht="15.75" customHeight="1" x14ac:dyDescent="0.25">
      <c r="D686" s="123"/>
      <c r="E686" s="152"/>
      <c r="F686" s="153"/>
      <c r="G686" s="123"/>
      <c r="H686" s="149"/>
      <c r="I686" s="171"/>
      <c r="J686" s="150"/>
      <c r="K686" s="123"/>
      <c r="L686" s="165"/>
      <c r="M686" s="123"/>
      <c r="N686" s="123"/>
      <c r="O686" s="123"/>
      <c r="P686" s="123"/>
      <c r="Q686" s="124"/>
      <c r="R686" s="125"/>
      <c r="S686" s="123"/>
    </row>
    <row r="687" spans="4:19" ht="15.75" customHeight="1" x14ac:dyDescent="0.25">
      <c r="D687" s="123"/>
      <c r="E687" s="152"/>
      <c r="F687" s="153"/>
      <c r="G687" s="123"/>
      <c r="H687" s="149"/>
      <c r="I687" s="171"/>
      <c r="J687" s="150"/>
      <c r="K687" s="123"/>
      <c r="L687" s="165"/>
      <c r="M687" s="123"/>
      <c r="N687" s="123"/>
      <c r="O687" s="123"/>
      <c r="P687" s="123"/>
      <c r="Q687" s="124"/>
      <c r="R687" s="125"/>
      <c r="S687" s="123"/>
    </row>
    <row r="688" spans="4:19" ht="15.75" customHeight="1" x14ac:dyDescent="0.25">
      <c r="D688" s="123"/>
      <c r="E688" s="152"/>
      <c r="F688" s="153"/>
      <c r="G688" s="123"/>
      <c r="H688" s="149"/>
      <c r="I688" s="171"/>
      <c r="J688" s="150"/>
      <c r="K688" s="123"/>
      <c r="L688" s="165"/>
      <c r="M688" s="123"/>
      <c r="N688" s="123"/>
      <c r="O688" s="123"/>
      <c r="P688" s="123"/>
      <c r="Q688" s="124"/>
      <c r="R688" s="125"/>
      <c r="S688" s="123"/>
    </row>
    <row r="689" spans="4:19" ht="15.75" customHeight="1" x14ac:dyDescent="0.25">
      <c r="D689" s="123"/>
      <c r="E689" s="152"/>
      <c r="F689" s="153"/>
      <c r="G689" s="123"/>
      <c r="H689" s="149"/>
      <c r="I689" s="171"/>
      <c r="J689" s="150"/>
      <c r="K689" s="123"/>
      <c r="L689" s="165"/>
      <c r="M689" s="123"/>
      <c r="N689" s="123"/>
      <c r="O689" s="123"/>
      <c r="P689" s="123"/>
      <c r="Q689" s="124"/>
      <c r="R689" s="125"/>
      <c r="S689" s="123"/>
    </row>
    <row r="690" spans="4:19" ht="15.75" customHeight="1" x14ac:dyDescent="0.25">
      <c r="D690" s="123"/>
      <c r="E690" s="152"/>
      <c r="F690" s="153"/>
      <c r="G690" s="123"/>
      <c r="H690" s="149"/>
      <c r="I690" s="171"/>
      <c r="J690" s="150"/>
      <c r="K690" s="123"/>
      <c r="L690" s="165"/>
      <c r="M690" s="123"/>
      <c r="N690" s="123"/>
      <c r="O690" s="123"/>
      <c r="P690" s="123"/>
      <c r="Q690" s="124"/>
      <c r="R690" s="125"/>
      <c r="S690" s="123"/>
    </row>
    <row r="691" spans="4:19" ht="15.75" customHeight="1" x14ac:dyDescent="0.25">
      <c r="D691" s="123"/>
      <c r="E691" s="152"/>
      <c r="F691" s="153"/>
      <c r="G691" s="123"/>
      <c r="H691" s="149"/>
      <c r="I691" s="171"/>
      <c r="J691" s="150"/>
      <c r="K691" s="123"/>
      <c r="L691" s="165"/>
      <c r="M691" s="123"/>
      <c r="N691" s="123"/>
      <c r="O691" s="123"/>
      <c r="P691" s="123"/>
      <c r="Q691" s="124"/>
      <c r="R691" s="125"/>
      <c r="S691" s="123"/>
    </row>
    <row r="692" spans="4:19" ht="15.75" customHeight="1" x14ac:dyDescent="0.25">
      <c r="D692" s="123"/>
      <c r="E692" s="152"/>
      <c r="F692" s="153"/>
      <c r="G692" s="123"/>
      <c r="H692" s="149"/>
      <c r="I692" s="171"/>
      <c r="J692" s="150"/>
      <c r="K692" s="123"/>
      <c r="L692" s="165"/>
      <c r="M692" s="123"/>
      <c r="N692" s="123"/>
      <c r="O692" s="123"/>
      <c r="P692" s="123"/>
      <c r="Q692" s="124"/>
      <c r="R692" s="125"/>
      <c r="S692" s="123"/>
    </row>
    <row r="693" spans="4:19" ht="15.75" customHeight="1" x14ac:dyDescent="0.25">
      <c r="D693" s="123"/>
      <c r="E693" s="152"/>
      <c r="F693" s="153"/>
      <c r="G693" s="123"/>
      <c r="H693" s="149"/>
      <c r="I693" s="171"/>
      <c r="J693" s="150"/>
      <c r="K693" s="123"/>
      <c r="L693" s="165"/>
      <c r="M693" s="123"/>
      <c r="N693" s="123"/>
      <c r="O693" s="123"/>
      <c r="P693" s="123"/>
      <c r="Q693" s="124"/>
      <c r="R693" s="125"/>
      <c r="S693" s="123"/>
    </row>
    <row r="694" spans="4:19" ht="15.75" customHeight="1" x14ac:dyDescent="0.25">
      <c r="D694" s="123"/>
      <c r="E694" s="152"/>
      <c r="F694" s="153"/>
      <c r="G694" s="123"/>
      <c r="H694" s="149"/>
      <c r="I694" s="171"/>
      <c r="J694" s="150"/>
      <c r="K694" s="123"/>
      <c r="L694" s="165"/>
      <c r="M694" s="123"/>
      <c r="N694" s="123"/>
      <c r="O694" s="123"/>
      <c r="P694" s="123"/>
      <c r="Q694" s="124"/>
      <c r="R694" s="125"/>
      <c r="S694" s="123"/>
    </row>
    <row r="695" spans="4:19" ht="15.75" customHeight="1" x14ac:dyDescent="0.25">
      <c r="D695" s="123"/>
      <c r="E695" s="152"/>
      <c r="F695" s="153"/>
      <c r="G695" s="123"/>
      <c r="H695" s="149"/>
      <c r="I695" s="171"/>
      <c r="J695" s="150"/>
      <c r="K695" s="123"/>
      <c r="L695" s="165"/>
      <c r="M695" s="123"/>
      <c r="N695" s="123"/>
      <c r="O695" s="123"/>
      <c r="P695" s="123"/>
      <c r="Q695" s="124"/>
      <c r="R695" s="125"/>
      <c r="S695" s="123"/>
    </row>
    <row r="696" spans="4:19" ht="15.75" customHeight="1" x14ac:dyDescent="0.25">
      <c r="D696" s="123"/>
      <c r="E696" s="152"/>
      <c r="F696" s="153"/>
      <c r="G696" s="123"/>
      <c r="H696" s="149"/>
      <c r="I696" s="171"/>
      <c r="J696" s="150"/>
      <c r="K696" s="123"/>
      <c r="L696" s="165"/>
      <c r="M696" s="123"/>
      <c r="N696" s="123"/>
      <c r="O696" s="123"/>
      <c r="P696" s="123"/>
      <c r="Q696" s="124"/>
      <c r="R696" s="125"/>
      <c r="S696" s="123"/>
    </row>
    <row r="697" spans="4:19" ht="15.75" customHeight="1" x14ac:dyDescent="0.25">
      <c r="D697" s="123"/>
      <c r="E697" s="152"/>
      <c r="F697" s="153"/>
      <c r="G697" s="123"/>
      <c r="H697" s="149"/>
      <c r="I697" s="171"/>
      <c r="J697" s="150"/>
      <c r="K697" s="123"/>
      <c r="L697" s="165"/>
      <c r="M697" s="123"/>
      <c r="N697" s="123"/>
      <c r="O697" s="123"/>
      <c r="P697" s="123"/>
      <c r="Q697" s="124"/>
      <c r="R697" s="125"/>
      <c r="S697" s="123"/>
    </row>
    <row r="698" spans="4:19" ht="15.75" customHeight="1" x14ac:dyDescent="0.25">
      <c r="D698" s="123"/>
      <c r="E698" s="152"/>
      <c r="F698" s="153"/>
      <c r="G698" s="123"/>
      <c r="H698" s="149"/>
      <c r="I698" s="171"/>
      <c r="J698" s="150"/>
      <c r="K698" s="123"/>
      <c r="L698" s="165"/>
      <c r="M698" s="123"/>
      <c r="N698" s="123"/>
      <c r="O698" s="123"/>
      <c r="P698" s="123"/>
      <c r="Q698" s="124"/>
      <c r="R698" s="125"/>
      <c r="S698" s="123"/>
    </row>
    <row r="699" spans="4:19" ht="15.75" customHeight="1" x14ac:dyDescent="0.25">
      <c r="D699" s="123"/>
      <c r="E699" s="152"/>
      <c r="F699" s="153"/>
      <c r="G699" s="123"/>
      <c r="H699" s="149"/>
      <c r="I699" s="171"/>
      <c r="J699" s="150"/>
      <c r="K699" s="123"/>
      <c r="L699" s="165"/>
      <c r="M699" s="123"/>
      <c r="N699" s="123"/>
      <c r="O699" s="123"/>
      <c r="P699" s="123"/>
      <c r="Q699" s="124"/>
      <c r="R699" s="125"/>
      <c r="S699" s="123"/>
    </row>
    <row r="700" spans="4:19" ht="15.75" customHeight="1" x14ac:dyDescent="0.25">
      <c r="D700" s="123"/>
      <c r="E700" s="152"/>
      <c r="F700" s="153"/>
      <c r="G700" s="123"/>
      <c r="H700" s="149"/>
      <c r="I700" s="171"/>
      <c r="J700" s="150"/>
      <c r="K700" s="123"/>
      <c r="L700" s="165"/>
      <c r="M700" s="123"/>
      <c r="N700" s="123"/>
      <c r="O700" s="123"/>
      <c r="P700" s="123"/>
      <c r="Q700" s="124"/>
      <c r="R700" s="125"/>
      <c r="S700" s="123"/>
    </row>
    <row r="701" spans="4:19" ht="15.75" customHeight="1" x14ac:dyDescent="0.25">
      <c r="D701" s="123"/>
      <c r="E701" s="152"/>
      <c r="F701" s="153"/>
      <c r="G701" s="123"/>
      <c r="H701" s="149"/>
      <c r="I701" s="171"/>
      <c r="J701" s="150"/>
      <c r="K701" s="123"/>
      <c r="L701" s="165"/>
      <c r="M701" s="123"/>
      <c r="N701" s="123"/>
      <c r="O701" s="123"/>
      <c r="P701" s="123"/>
      <c r="Q701" s="124"/>
      <c r="R701" s="125"/>
      <c r="S701" s="123"/>
    </row>
    <row r="702" spans="4:19" ht="15.75" customHeight="1" x14ac:dyDescent="0.25">
      <c r="D702" s="123"/>
      <c r="E702" s="152"/>
      <c r="F702" s="153"/>
      <c r="G702" s="123"/>
      <c r="H702" s="149"/>
      <c r="I702" s="171"/>
      <c r="J702" s="150"/>
      <c r="K702" s="123"/>
      <c r="L702" s="165"/>
      <c r="M702" s="123"/>
      <c r="N702" s="123"/>
      <c r="O702" s="123"/>
      <c r="P702" s="123"/>
      <c r="Q702" s="124"/>
      <c r="R702" s="125"/>
      <c r="S702" s="123"/>
    </row>
    <row r="703" spans="4:19" ht="15.75" customHeight="1" x14ac:dyDescent="0.25">
      <c r="D703" s="123"/>
      <c r="E703" s="152"/>
      <c r="F703" s="153"/>
      <c r="G703" s="123"/>
      <c r="H703" s="149"/>
      <c r="I703" s="171"/>
      <c r="J703" s="150"/>
      <c r="K703" s="123"/>
      <c r="L703" s="165"/>
      <c r="M703" s="123"/>
      <c r="N703" s="123"/>
      <c r="O703" s="123"/>
      <c r="P703" s="123"/>
      <c r="Q703" s="124"/>
      <c r="R703" s="125"/>
      <c r="S703" s="123"/>
    </row>
    <row r="704" spans="4:19" ht="15.75" customHeight="1" x14ac:dyDescent="0.25">
      <c r="D704" s="123"/>
      <c r="E704" s="152"/>
      <c r="F704" s="153"/>
      <c r="G704" s="123"/>
      <c r="H704" s="149"/>
      <c r="I704" s="171"/>
      <c r="J704" s="150"/>
      <c r="K704" s="123"/>
      <c r="L704" s="165"/>
      <c r="M704" s="123"/>
      <c r="N704" s="123"/>
      <c r="O704" s="123"/>
      <c r="P704" s="123"/>
      <c r="Q704" s="124"/>
      <c r="R704" s="125"/>
      <c r="S704" s="123"/>
    </row>
    <row r="705" spans="4:19" ht="15.75" customHeight="1" x14ac:dyDescent="0.25">
      <c r="D705" s="123"/>
      <c r="E705" s="152"/>
      <c r="F705" s="153"/>
      <c r="G705" s="123"/>
      <c r="H705" s="149"/>
      <c r="I705" s="171"/>
      <c r="J705" s="150"/>
      <c r="K705" s="123"/>
      <c r="L705" s="165"/>
      <c r="M705" s="123"/>
      <c r="N705" s="123"/>
      <c r="O705" s="123"/>
      <c r="P705" s="123"/>
      <c r="Q705" s="124"/>
      <c r="R705" s="125"/>
      <c r="S705" s="123"/>
    </row>
    <row r="706" spans="4:19" ht="15.75" customHeight="1" x14ac:dyDescent="0.25">
      <c r="D706" s="123"/>
      <c r="E706" s="152"/>
      <c r="F706" s="153"/>
      <c r="G706" s="123"/>
      <c r="H706" s="149"/>
      <c r="I706" s="171"/>
      <c r="J706" s="150"/>
      <c r="K706" s="123"/>
      <c r="L706" s="165"/>
      <c r="M706" s="123"/>
      <c r="N706" s="123"/>
      <c r="O706" s="123"/>
      <c r="P706" s="123"/>
      <c r="Q706" s="124"/>
      <c r="R706" s="125"/>
      <c r="S706" s="123"/>
    </row>
    <row r="707" spans="4:19" ht="15.75" customHeight="1" x14ac:dyDescent="0.25">
      <c r="D707" s="123"/>
      <c r="E707" s="152"/>
      <c r="F707" s="153"/>
      <c r="G707" s="123"/>
      <c r="H707" s="149"/>
      <c r="I707" s="171"/>
      <c r="J707" s="150"/>
      <c r="K707" s="123"/>
      <c r="L707" s="165"/>
      <c r="M707" s="123"/>
      <c r="N707" s="123"/>
      <c r="O707" s="123"/>
      <c r="P707" s="123"/>
      <c r="Q707" s="124"/>
      <c r="R707" s="125"/>
      <c r="S707" s="123"/>
    </row>
    <row r="708" spans="4:19" ht="15.75" customHeight="1" x14ac:dyDescent="0.25">
      <c r="D708" s="123"/>
      <c r="E708" s="152"/>
      <c r="F708" s="153"/>
      <c r="G708" s="123"/>
      <c r="H708" s="149"/>
      <c r="I708" s="171"/>
      <c r="J708" s="150"/>
      <c r="K708" s="123"/>
      <c r="L708" s="165"/>
      <c r="M708" s="123"/>
      <c r="N708" s="123"/>
      <c r="O708" s="123"/>
      <c r="P708" s="123"/>
      <c r="Q708" s="124"/>
      <c r="R708" s="125"/>
      <c r="S708" s="123"/>
    </row>
    <row r="709" spans="4:19" ht="15.75" customHeight="1" x14ac:dyDescent="0.25">
      <c r="D709" s="123"/>
      <c r="E709" s="152"/>
      <c r="F709" s="153"/>
      <c r="G709" s="123"/>
      <c r="H709" s="149"/>
      <c r="I709" s="171"/>
      <c r="J709" s="150"/>
      <c r="K709" s="123"/>
      <c r="L709" s="165"/>
      <c r="M709" s="123"/>
      <c r="N709" s="123"/>
      <c r="O709" s="123"/>
      <c r="P709" s="123"/>
      <c r="Q709" s="124"/>
      <c r="R709" s="125"/>
      <c r="S709" s="123"/>
    </row>
    <row r="710" spans="4:19" ht="15.75" customHeight="1" x14ac:dyDescent="0.25">
      <c r="D710" s="123"/>
      <c r="E710" s="152"/>
      <c r="F710" s="153"/>
      <c r="G710" s="123"/>
      <c r="H710" s="149"/>
      <c r="I710" s="171"/>
      <c r="J710" s="150"/>
      <c r="K710" s="123"/>
      <c r="L710" s="165"/>
      <c r="M710" s="123"/>
      <c r="N710" s="123"/>
      <c r="O710" s="123"/>
      <c r="P710" s="123"/>
      <c r="Q710" s="124"/>
      <c r="R710" s="125"/>
      <c r="S710" s="123"/>
    </row>
    <row r="711" spans="4:19" ht="15.75" customHeight="1" x14ac:dyDescent="0.25">
      <c r="D711" s="123"/>
      <c r="E711" s="152"/>
      <c r="F711" s="153"/>
      <c r="G711" s="123"/>
      <c r="H711" s="149"/>
      <c r="I711" s="171"/>
      <c r="J711" s="150"/>
      <c r="K711" s="123"/>
      <c r="L711" s="165"/>
      <c r="M711" s="123"/>
      <c r="N711" s="123"/>
      <c r="O711" s="123"/>
      <c r="P711" s="123"/>
      <c r="Q711" s="124"/>
      <c r="R711" s="125"/>
      <c r="S711" s="123"/>
    </row>
    <row r="712" spans="4:19" ht="15.75" customHeight="1" x14ac:dyDescent="0.25">
      <c r="D712" s="123"/>
      <c r="E712" s="152"/>
      <c r="F712" s="153"/>
      <c r="G712" s="123"/>
      <c r="H712" s="149"/>
      <c r="I712" s="171"/>
      <c r="J712" s="150"/>
      <c r="K712" s="123"/>
      <c r="L712" s="165"/>
      <c r="M712" s="123"/>
      <c r="N712" s="123"/>
      <c r="O712" s="123"/>
      <c r="P712" s="123"/>
      <c r="Q712" s="124"/>
      <c r="R712" s="125"/>
      <c r="S712" s="123"/>
    </row>
    <row r="713" spans="4:19" ht="15.75" customHeight="1" x14ac:dyDescent="0.25">
      <c r="D713" s="123"/>
      <c r="E713" s="152"/>
      <c r="F713" s="153"/>
      <c r="G713" s="123"/>
      <c r="H713" s="149"/>
      <c r="I713" s="171"/>
      <c r="J713" s="150"/>
      <c r="K713" s="123"/>
      <c r="L713" s="165"/>
      <c r="M713" s="123"/>
      <c r="N713" s="123"/>
      <c r="O713" s="123"/>
      <c r="P713" s="123"/>
      <c r="Q713" s="124"/>
      <c r="R713" s="125"/>
      <c r="S713" s="123"/>
    </row>
    <row r="714" spans="4:19" ht="15.75" customHeight="1" x14ac:dyDescent="0.25">
      <c r="D714" s="123"/>
      <c r="E714" s="152"/>
      <c r="F714" s="153"/>
      <c r="G714" s="123"/>
      <c r="H714" s="149"/>
      <c r="I714" s="171"/>
      <c r="J714" s="150"/>
      <c r="K714" s="123"/>
      <c r="L714" s="165"/>
      <c r="M714" s="123"/>
      <c r="N714" s="123"/>
      <c r="O714" s="123"/>
      <c r="P714" s="123"/>
      <c r="Q714" s="124"/>
      <c r="R714" s="125"/>
      <c r="S714" s="123"/>
    </row>
    <row r="715" spans="4:19" ht="15.75" customHeight="1" x14ac:dyDescent="0.25">
      <c r="D715" s="123"/>
      <c r="E715" s="152"/>
      <c r="F715" s="153"/>
      <c r="G715" s="123"/>
      <c r="H715" s="149"/>
      <c r="I715" s="171"/>
      <c r="J715" s="150"/>
      <c r="K715" s="123"/>
      <c r="L715" s="165"/>
      <c r="M715" s="123"/>
      <c r="N715" s="123"/>
      <c r="O715" s="123"/>
      <c r="P715" s="123"/>
      <c r="Q715" s="124"/>
      <c r="R715" s="125"/>
      <c r="S715" s="123"/>
    </row>
    <row r="716" spans="4:19" ht="15.75" customHeight="1" x14ac:dyDescent="0.25">
      <c r="D716" s="123"/>
      <c r="E716" s="152"/>
      <c r="F716" s="153"/>
      <c r="G716" s="123"/>
      <c r="H716" s="149"/>
      <c r="I716" s="171"/>
      <c r="J716" s="150"/>
      <c r="K716" s="123"/>
      <c r="L716" s="165"/>
      <c r="M716" s="123"/>
      <c r="N716" s="123"/>
      <c r="O716" s="123"/>
      <c r="P716" s="123"/>
      <c r="Q716" s="124"/>
      <c r="R716" s="125"/>
      <c r="S716" s="123"/>
    </row>
    <row r="717" spans="4:19" ht="15.75" customHeight="1" x14ac:dyDescent="0.25">
      <c r="D717" s="123"/>
      <c r="E717" s="152"/>
      <c r="F717" s="153"/>
      <c r="G717" s="123"/>
      <c r="H717" s="149"/>
      <c r="I717" s="171"/>
      <c r="J717" s="150"/>
      <c r="K717" s="123"/>
      <c r="L717" s="165"/>
      <c r="M717" s="123"/>
      <c r="N717" s="123"/>
      <c r="O717" s="123"/>
      <c r="P717" s="123"/>
      <c r="Q717" s="124"/>
      <c r="R717" s="125"/>
      <c r="S717" s="123"/>
    </row>
    <row r="718" spans="4:19" ht="15.75" customHeight="1" x14ac:dyDescent="0.25">
      <c r="D718" s="123"/>
      <c r="E718" s="152"/>
      <c r="F718" s="153"/>
      <c r="G718" s="123"/>
      <c r="H718" s="149"/>
      <c r="I718" s="171"/>
      <c r="J718" s="150"/>
      <c r="K718" s="123"/>
      <c r="L718" s="165"/>
      <c r="M718" s="123"/>
      <c r="N718" s="123"/>
      <c r="O718" s="123"/>
      <c r="P718" s="123"/>
      <c r="Q718" s="124"/>
      <c r="R718" s="125"/>
      <c r="S718" s="123"/>
    </row>
    <row r="719" spans="4:19" ht="15.75" customHeight="1" x14ac:dyDescent="0.25">
      <c r="D719" s="123"/>
      <c r="E719" s="152"/>
      <c r="F719" s="153"/>
      <c r="G719" s="123"/>
      <c r="H719" s="149"/>
      <c r="I719" s="171"/>
      <c r="J719" s="150"/>
      <c r="K719" s="123"/>
      <c r="L719" s="165"/>
      <c r="M719" s="123"/>
      <c r="N719" s="123"/>
      <c r="O719" s="123"/>
      <c r="P719" s="123"/>
      <c r="Q719" s="124"/>
      <c r="R719" s="125"/>
      <c r="S719" s="123"/>
    </row>
    <row r="720" spans="4:19" ht="15.75" customHeight="1" x14ac:dyDescent="0.25">
      <c r="D720" s="123"/>
      <c r="E720" s="152"/>
      <c r="F720" s="153"/>
      <c r="G720" s="123"/>
      <c r="H720" s="149"/>
      <c r="I720" s="171"/>
      <c r="J720" s="150"/>
      <c r="K720" s="123"/>
      <c r="L720" s="165"/>
      <c r="M720" s="123"/>
      <c r="N720" s="123"/>
      <c r="O720" s="123"/>
      <c r="P720" s="123"/>
      <c r="Q720" s="124"/>
      <c r="R720" s="125"/>
      <c r="S720" s="123"/>
    </row>
    <row r="721" spans="4:19" ht="15.75" customHeight="1" x14ac:dyDescent="0.25">
      <c r="D721" s="123"/>
      <c r="E721" s="152"/>
      <c r="F721" s="153"/>
      <c r="G721" s="123"/>
      <c r="H721" s="149"/>
      <c r="I721" s="171"/>
      <c r="J721" s="150"/>
      <c r="K721" s="123"/>
      <c r="L721" s="165"/>
      <c r="M721" s="123"/>
      <c r="N721" s="123"/>
      <c r="O721" s="123"/>
      <c r="P721" s="123"/>
      <c r="Q721" s="124"/>
      <c r="R721" s="125"/>
      <c r="S721" s="123"/>
    </row>
    <row r="722" spans="4:19" ht="15.75" customHeight="1" x14ac:dyDescent="0.25">
      <c r="D722" s="123"/>
      <c r="E722" s="152"/>
      <c r="F722" s="153"/>
      <c r="G722" s="123"/>
      <c r="H722" s="149"/>
      <c r="I722" s="171"/>
      <c r="J722" s="150"/>
      <c r="K722" s="123"/>
      <c r="L722" s="165"/>
      <c r="M722" s="123"/>
      <c r="N722" s="123"/>
      <c r="O722" s="123"/>
      <c r="P722" s="123"/>
      <c r="Q722" s="124"/>
      <c r="R722" s="125"/>
      <c r="S722" s="123"/>
    </row>
    <row r="723" spans="4:19" ht="15.75" customHeight="1" x14ac:dyDescent="0.25">
      <c r="D723" s="123"/>
      <c r="E723" s="152"/>
      <c r="F723" s="153"/>
      <c r="G723" s="123"/>
      <c r="H723" s="149"/>
      <c r="I723" s="171"/>
      <c r="J723" s="150"/>
      <c r="K723" s="123"/>
      <c r="L723" s="165"/>
      <c r="M723" s="123"/>
      <c r="N723" s="123"/>
      <c r="O723" s="123"/>
      <c r="P723" s="123"/>
      <c r="Q723" s="124"/>
      <c r="R723" s="125"/>
      <c r="S723" s="123"/>
    </row>
    <row r="724" spans="4:19" ht="15.75" customHeight="1" x14ac:dyDescent="0.25">
      <c r="D724" s="123"/>
      <c r="E724" s="152"/>
      <c r="F724" s="153"/>
      <c r="G724" s="123"/>
      <c r="H724" s="149"/>
      <c r="I724" s="171"/>
      <c r="J724" s="150"/>
      <c r="K724" s="123"/>
      <c r="L724" s="165"/>
      <c r="M724" s="123"/>
      <c r="N724" s="123"/>
      <c r="O724" s="123"/>
      <c r="P724" s="123"/>
      <c r="Q724" s="124"/>
      <c r="R724" s="125"/>
      <c r="S724" s="123"/>
    </row>
    <row r="725" spans="4:19" ht="15.75" customHeight="1" x14ac:dyDescent="0.25">
      <c r="D725" s="123"/>
      <c r="E725" s="152"/>
      <c r="F725" s="153"/>
      <c r="G725" s="123"/>
      <c r="H725" s="149"/>
      <c r="I725" s="171"/>
      <c r="J725" s="150"/>
      <c r="K725" s="123"/>
      <c r="L725" s="165"/>
      <c r="M725" s="123"/>
      <c r="N725" s="123"/>
      <c r="O725" s="123"/>
      <c r="P725" s="123"/>
      <c r="Q725" s="124"/>
      <c r="R725" s="125"/>
      <c r="S725" s="123"/>
    </row>
    <row r="726" spans="4:19" ht="15.75" customHeight="1" x14ac:dyDescent="0.25">
      <c r="D726" s="123"/>
      <c r="E726" s="152"/>
      <c r="F726" s="153"/>
      <c r="G726" s="123"/>
      <c r="H726" s="149"/>
      <c r="I726" s="171"/>
      <c r="J726" s="150"/>
      <c r="K726" s="123"/>
      <c r="L726" s="165"/>
      <c r="M726" s="123"/>
      <c r="N726" s="123"/>
      <c r="O726" s="123"/>
      <c r="P726" s="123"/>
      <c r="Q726" s="124"/>
      <c r="R726" s="125"/>
      <c r="S726" s="123"/>
    </row>
    <row r="727" spans="4:19" ht="15.75" customHeight="1" x14ac:dyDescent="0.25">
      <c r="D727" s="123"/>
      <c r="E727" s="152"/>
      <c r="F727" s="153"/>
      <c r="G727" s="123"/>
      <c r="H727" s="149"/>
      <c r="I727" s="171"/>
      <c r="J727" s="150"/>
      <c r="K727" s="123"/>
      <c r="L727" s="165"/>
      <c r="M727" s="123"/>
      <c r="N727" s="123"/>
      <c r="O727" s="123"/>
      <c r="P727" s="123"/>
      <c r="Q727" s="124"/>
      <c r="R727" s="125"/>
      <c r="S727" s="123"/>
    </row>
    <row r="728" spans="4:19" ht="15.75" customHeight="1" x14ac:dyDescent="0.25">
      <c r="D728" s="123"/>
      <c r="E728" s="152"/>
      <c r="F728" s="153"/>
      <c r="G728" s="123"/>
      <c r="H728" s="149"/>
      <c r="I728" s="171"/>
      <c r="J728" s="150"/>
      <c r="K728" s="123"/>
      <c r="L728" s="165"/>
      <c r="M728" s="123"/>
      <c r="N728" s="123"/>
      <c r="O728" s="123"/>
      <c r="P728" s="123"/>
      <c r="Q728" s="124"/>
      <c r="R728" s="125"/>
      <c r="S728" s="123"/>
    </row>
    <row r="729" spans="4:19" ht="15.75" customHeight="1" x14ac:dyDescent="0.25">
      <c r="D729" s="123"/>
      <c r="E729" s="152"/>
      <c r="F729" s="153"/>
      <c r="G729" s="123"/>
      <c r="H729" s="149"/>
      <c r="I729" s="171"/>
      <c r="J729" s="150"/>
      <c r="K729" s="123"/>
      <c r="L729" s="165"/>
      <c r="M729" s="123"/>
      <c r="N729" s="123"/>
      <c r="O729" s="123"/>
      <c r="P729" s="123"/>
      <c r="Q729" s="124"/>
      <c r="R729" s="125"/>
      <c r="S729" s="123"/>
    </row>
    <row r="730" spans="4:19" ht="15.75" customHeight="1" x14ac:dyDescent="0.25">
      <c r="D730" s="123"/>
      <c r="E730" s="152"/>
      <c r="F730" s="153"/>
      <c r="G730" s="123"/>
      <c r="H730" s="149"/>
      <c r="I730" s="171"/>
      <c r="J730" s="150"/>
      <c r="K730" s="123"/>
      <c r="L730" s="165"/>
      <c r="M730" s="123"/>
      <c r="N730" s="123"/>
      <c r="O730" s="123"/>
      <c r="P730" s="123"/>
      <c r="Q730" s="124"/>
      <c r="R730" s="125"/>
      <c r="S730" s="123"/>
    </row>
    <row r="731" spans="4:19" ht="15.75" customHeight="1" x14ac:dyDescent="0.25">
      <c r="D731" s="123"/>
      <c r="E731" s="152"/>
      <c r="F731" s="153"/>
      <c r="G731" s="123"/>
      <c r="H731" s="149"/>
      <c r="I731" s="171"/>
      <c r="J731" s="150"/>
      <c r="K731" s="123"/>
      <c r="L731" s="165"/>
      <c r="M731" s="123"/>
      <c r="N731" s="123"/>
      <c r="O731" s="123"/>
      <c r="P731" s="123"/>
      <c r="Q731" s="124"/>
      <c r="R731" s="125"/>
      <c r="S731" s="123"/>
    </row>
    <row r="732" spans="4:19" ht="15.75" customHeight="1" x14ac:dyDescent="0.25">
      <c r="D732" s="123"/>
      <c r="E732" s="152"/>
      <c r="F732" s="153"/>
      <c r="G732" s="123"/>
      <c r="H732" s="149"/>
      <c r="I732" s="171"/>
      <c r="J732" s="150"/>
      <c r="K732" s="123"/>
      <c r="L732" s="165"/>
      <c r="M732" s="123"/>
      <c r="N732" s="123"/>
      <c r="O732" s="123"/>
      <c r="P732" s="123"/>
      <c r="Q732" s="124"/>
      <c r="R732" s="125"/>
      <c r="S732" s="123"/>
    </row>
    <row r="733" spans="4:19" ht="15.75" customHeight="1" x14ac:dyDescent="0.25">
      <c r="D733" s="123"/>
      <c r="E733" s="152"/>
      <c r="F733" s="153"/>
      <c r="G733" s="123"/>
      <c r="H733" s="149"/>
      <c r="I733" s="171"/>
      <c r="J733" s="150"/>
      <c r="K733" s="123"/>
      <c r="L733" s="165"/>
      <c r="M733" s="123"/>
      <c r="N733" s="123"/>
      <c r="O733" s="123"/>
      <c r="P733" s="123"/>
      <c r="Q733" s="124"/>
      <c r="R733" s="125"/>
      <c r="S733" s="123"/>
    </row>
    <row r="734" spans="4:19" ht="15.75" customHeight="1" x14ac:dyDescent="0.25">
      <c r="D734" s="123"/>
      <c r="E734" s="152"/>
      <c r="F734" s="153"/>
      <c r="G734" s="123"/>
      <c r="H734" s="149"/>
      <c r="I734" s="171"/>
      <c r="J734" s="150"/>
      <c r="K734" s="123"/>
      <c r="L734" s="165"/>
      <c r="M734" s="123"/>
      <c r="N734" s="123"/>
      <c r="O734" s="123"/>
      <c r="P734" s="123"/>
      <c r="Q734" s="124"/>
      <c r="R734" s="125"/>
      <c r="S734" s="123"/>
    </row>
    <row r="735" spans="4:19" ht="15.75" customHeight="1" x14ac:dyDescent="0.25">
      <c r="D735" s="123"/>
      <c r="E735" s="152"/>
      <c r="F735" s="153"/>
      <c r="G735" s="123"/>
      <c r="H735" s="149"/>
      <c r="I735" s="171"/>
      <c r="J735" s="150"/>
      <c r="K735" s="123"/>
      <c r="L735" s="165"/>
      <c r="M735" s="123"/>
      <c r="N735" s="123"/>
      <c r="O735" s="123"/>
      <c r="P735" s="123"/>
      <c r="Q735" s="124"/>
      <c r="R735" s="125"/>
      <c r="S735" s="123"/>
    </row>
    <row r="736" spans="4:19" ht="15.75" customHeight="1" x14ac:dyDescent="0.25">
      <c r="D736" s="123"/>
      <c r="E736" s="152"/>
      <c r="F736" s="153"/>
      <c r="G736" s="123"/>
      <c r="H736" s="149"/>
      <c r="I736" s="171"/>
      <c r="J736" s="150"/>
      <c r="K736" s="123"/>
      <c r="L736" s="165"/>
      <c r="M736" s="123"/>
      <c r="N736" s="123"/>
      <c r="O736" s="123"/>
      <c r="P736" s="123"/>
      <c r="Q736" s="124"/>
      <c r="R736" s="125"/>
      <c r="S736" s="123"/>
    </row>
    <row r="737" spans="4:19" ht="15.75" customHeight="1" x14ac:dyDescent="0.25">
      <c r="D737" s="123"/>
      <c r="E737" s="152"/>
      <c r="F737" s="153"/>
      <c r="G737" s="123"/>
      <c r="H737" s="149"/>
      <c r="I737" s="171"/>
      <c r="J737" s="150"/>
      <c r="K737" s="123"/>
      <c r="L737" s="165"/>
      <c r="M737" s="123"/>
      <c r="N737" s="123"/>
      <c r="O737" s="123"/>
      <c r="P737" s="123"/>
      <c r="Q737" s="124"/>
      <c r="R737" s="125"/>
      <c r="S737" s="123"/>
    </row>
    <row r="738" spans="4:19" ht="15.75" customHeight="1" x14ac:dyDescent="0.25">
      <c r="D738" s="123"/>
      <c r="E738" s="152"/>
      <c r="F738" s="153"/>
      <c r="G738" s="123"/>
      <c r="H738" s="149"/>
      <c r="I738" s="171"/>
      <c r="J738" s="150"/>
      <c r="K738" s="123"/>
      <c r="L738" s="165"/>
      <c r="M738" s="123"/>
      <c r="N738" s="123"/>
      <c r="O738" s="123"/>
      <c r="P738" s="123"/>
      <c r="Q738" s="124"/>
      <c r="R738" s="125"/>
      <c r="S738" s="123"/>
    </row>
    <row r="739" spans="4:19" ht="15.75" customHeight="1" x14ac:dyDescent="0.25">
      <c r="D739" s="123"/>
      <c r="E739" s="152"/>
      <c r="F739" s="153"/>
      <c r="G739" s="123"/>
      <c r="H739" s="149"/>
      <c r="I739" s="171"/>
      <c r="J739" s="150"/>
      <c r="K739" s="123"/>
      <c r="L739" s="165"/>
      <c r="M739" s="123"/>
      <c r="N739" s="123"/>
      <c r="O739" s="123"/>
      <c r="P739" s="123"/>
      <c r="Q739" s="124"/>
      <c r="R739" s="125"/>
      <c r="S739" s="123"/>
    </row>
    <row r="740" spans="4:19" ht="15.75" customHeight="1" x14ac:dyDescent="0.25">
      <c r="D740" s="123"/>
      <c r="E740" s="152"/>
      <c r="F740" s="153"/>
      <c r="G740" s="123"/>
      <c r="H740" s="149"/>
      <c r="I740" s="171"/>
      <c r="J740" s="150"/>
      <c r="K740" s="123"/>
      <c r="L740" s="165"/>
      <c r="M740" s="123"/>
      <c r="N740" s="123"/>
      <c r="O740" s="123"/>
      <c r="P740" s="123"/>
      <c r="Q740" s="124"/>
      <c r="R740" s="125"/>
      <c r="S740" s="123"/>
    </row>
    <row r="741" spans="4:19" ht="15.75" customHeight="1" x14ac:dyDescent="0.25">
      <c r="D741" s="123"/>
      <c r="E741" s="152"/>
      <c r="F741" s="153"/>
      <c r="G741" s="123"/>
      <c r="H741" s="149"/>
      <c r="I741" s="171"/>
      <c r="J741" s="150"/>
      <c r="K741" s="123"/>
      <c r="L741" s="165"/>
      <c r="M741" s="123"/>
      <c r="N741" s="123"/>
      <c r="O741" s="123"/>
      <c r="P741" s="123"/>
      <c r="Q741" s="124"/>
      <c r="R741" s="125"/>
      <c r="S741" s="123"/>
    </row>
    <row r="742" spans="4:19" ht="15.75" customHeight="1" x14ac:dyDescent="0.25">
      <c r="D742" s="123"/>
      <c r="E742" s="152"/>
      <c r="F742" s="153"/>
      <c r="G742" s="123"/>
      <c r="H742" s="149"/>
      <c r="I742" s="171"/>
      <c r="J742" s="150"/>
      <c r="K742" s="123"/>
      <c r="L742" s="165"/>
      <c r="M742" s="123"/>
      <c r="N742" s="123"/>
      <c r="O742" s="123"/>
      <c r="P742" s="123"/>
      <c r="Q742" s="124"/>
      <c r="R742" s="125"/>
      <c r="S742" s="123"/>
    </row>
    <row r="743" spans="4:19" ht="15.75" customHeight="1" x14ac:dyDescent="0.25">
      <c r="D743" s="123"/>
      <c r="E743" s="152"/>
      <c r="F743" s="153"/>
      <c r="G743" s="123"/>
      <c r="H743" s="149"/>
      <c r="I743" s="171"/>
      <c r="J743" s="150"/>
      <c r="K743" s="123"/>
      <c r="L743" s="165"/>
      <c r="M743" s="123"/>
      <c r="N743" s="123"/>
      <c r="O743" s="123"/>
      <c r="P743" s="123"/>
      <c r="Q743" s="124"/>
      <c r="R743" s="125"/>
      <c r="S743" s="123"/>
    </row>
    <row r="744" spans="4:19" ht="15.75" customHeight="1" x14ac:dyDescent="0.25">
      <c r="D744" s="123"/>
      <c r="E744" s="152"/>
      <c r="F744" s="153"/>
      <c r="G744" s="123"/>
      <c r="H744" s="149"/>
      <c r="I744" s="171"/>
      <c r="J744" s="150"/>
      <c r="K744" s="123"/>
      <c r="L744" s="165"/>
      <c r="M744" s="123"/>
      <c r="N744" s="123"/>
      <c r="O744" s="123"/>
      <c r="P744" s="123"/>
      <c r="Q744" s="124"/>
      <c r="R744" s="125"/>
      <c r="S744" s="123"/>
    </row>
    <row r="745" spans="4:19" ht="15.75" customHeight="1" x14ac:dyDescent="0.25">
      <c r="D745" s="123"/>
      <c r="E745" s="152"/>
      <c r="F745" s="153"/>
      <c r="G745" s="123"/>
      <c r="H745" s="149"/>
      <c r="I745" s="171"/>
      <c r="J745" s="150"/>
      <c r="K745" s="123"/>
      <c r="L745" s="165"/>
      <c r="M745" s="123"/>
      <c r="N745" s="123"/>
      <c r="O745" s="123"/>
      <c r="P745" s="123"/>
      <c r="Q745" s="124"/>
      <c r="R745" s="125"/>
      <c r="S745" s="123"/>
    </row>
    <row r="746" spans="4:19" ht="15.75" customHeight="1" x14ac:dyDescent="0.25">
      <c r="D746" s="123"/>
      <c r="E746" s="152"/>
      <c r="F746" s="153"/>
      <c r="G746" s="123"/>
      <c r="H746" s="149"/>
      <c r="I746" s="171"/>
      <c r="J746" s="150"/>
      <c r="K746" s="123"/>
      <c r="L746" s="165"/>
      <c r="M746" s="123"/>
      <c r="N746" s="123"/>
      <c r="O746" s="123"/>
      <c r="P746" s="123"/>
      <c r="Q746" s="124"/>
      <c r="R746" s="125"/>
      <c r="S746" s="123"/>
    </row>
    <row r="747" spans="4:19" ht="15.75" customHeight="1" x14ac:dyDescent="0.25">
      <c r="D747" s="123"/>
      <c r="E747" s="152"/>
      <c r="F747" s="153"/>
      <c r="G747" s="123"/>
      <c r="H747" s="149"/>
      <c r="I747" s="171"/>
      <c r="J747" s="150"/>
      <c r="K747" s="123"/>
      <c r="L747" s="165"/>
      <c r="M747" s="123"/>
      <c r="N747" s="123"/>
      <c r="O747" s="123"/>
      <c r="P747" s="123"/>
      <c r="Q747" s="124"/>
      <c r="R747" s="125"/>
      <c r="S747" s="123"/>
    </row>
    <row r="748" spans="4:19" ht="15.75" customHeight="1" x14ac:dyDescent="0.25">
      <c r="D748" s="123"/>
      <c r="E748" s="152"/>
      <c r="F748" s="153"/>
      <c r="G748" s="123"/>
      <c r="H748" s="149"/>
      <c r="I748" s="171"/>
      <c r="J748" s="150"/>
      <c r="K748" s="123"/>
      <c r="L748" s="165"/>
      <c r="M748" s="123"/>
      <c r="N748" s="123"/>
      <c r="O748" s="123"/>
      <c r="P748" s="123"/>
      <c r="Q748" s="124"/>
      <c r="R748" s="125"/>
      <c r="S748" s="123"/>
    </row>
    <row r="749" spans="4:19" ht="15.75" customHeight="1" x14ac:dyDescent="0.25">
      <c r="D749" s="123"/>
      <c r="E749" s="152"/>
      <c r="F749" s="153"/>
      <c r="G749" s="123"/>
      <c r="H749" s="149"/>
      <c r="I749" s="171"/>
      <c r="J749" s="150"/>
      <c r="K749" s="123"/>
      <c r="L749" s="165"/>
      <c r="M749" s="123"/>
      <c r="N749" s="123"/>
      <c r="O749" s="123"/>
      <c r="P749" s="123"/>
      <c r="Q749" s="124"/>
      <c r="R749" s="125"/>
      <c r="S749" s="123"/>
    </row>
    <row r="750" spans="4:19" ht="15.75" customHeight="1" x14ac:dyDescent="0.25">
      <c r="D750" s="123"/>
      <c r="E750" s="152"/>
      <c r="F750" s="153"/>
      <c r="G750" s="123"/>
      <c r="H750" s="149"/>
      <c r="I750" s="171"/>
      <c r="J750" s="150"/>
      <c r="K750" s="123"/>
      <c r="L750" s="165"/>
      <c r="M750" s="123"/>
      <c r="N750" s="123"/>
      <c r="O750" s="123"/>
      <c r="P750" s="123"/>
      <c r="Q750" s="124"/>
      <c r="R750" s="125"/>
      <c r="S750" s="123"/>
    </row>
    <row r="751" spans="4:19" ht="15.75" customHeight="1" x14ac:dyDescent="0.25">
      <c r="D751" s="123"/>
      <c r="E751" s="152"/>
      <c r="F751" s="153"/>
      <c r="G751" s="123"/>
      <c r="H751" s="149"/>
      <c r="I751" s="171"/>
      <c r="J751" s="150"/>
      <c r="K751" s="123"/>
      <c r="L751" s="165"/>
      <c r="M751" s="123"/>
      <c r="N751" s="123"/>
      <c r="O751" s="123"/>
      <c r="P751" s="123"/>
      <c r="Q751" s="124"/>
      <c r="R751" s="125"/>
      <c r="S751" s="123"/>
    </row>
    <row r="752" spans="4:19" ht="15.75" customHeight="1" x14ac:dyDescent="0.25">
      <c r="D752" s="123"/>
      <c r="E752" s="152"/>
      <c r="F752" s="153"/>
      <c r="G752" s="123"/>
      <c r="H752" s="149"/>
      <c r="I752" s="171"/>
      <c r="J752" s="150"/>
      <c r="K752" s="123"/>
      <c r="L752" s="165"/>
      <c r="M752" s="123"/>
      <c r="N752" s="123"/>
      <c r="O752" s="123"/>
      <c r="P752" s="123"/>
      <c r="Q752" s="124"/>
      <c r="R752" s="125"/>
      <c r="S752" s="123"/>
    </row>
    <row r="753" spans="4:19" ht="15.75" customHeight="1" x14ac:dyDescent="0.25">
      <c r="D753" s="123"/>
      <c r="E753" s="152"/>
      <c r="F753" s="153"/>
      <c r="G753" s="123"/>
      <c r="H753" s="149"/>
      <c r="I753" s="171"/>
      <c r="J753" s="150"/>
      <c r="K753" s="123"/>
      <c r="L753" s="165"/>
      <c r="M753" s="123"/>
      <c r="N753" s="123"/>
      <c r="O753" s="123"/>
      <c r="P753" s="123"/>
      <c r="Q753" s="124"/>
      <c r="R753" s="125"/>
      <c r="S753" s="123"/>
    </row>
    <row r="754" spans="4:19" ht="15.75" customHeight="1" x14ac:dyDescent="0.25">
      <c r="D754" s="123"/>
      <c r="E754" s="152"/>
      <c r="F754" s="153"/>
      <c r="G754" s="123"/>
      <c r="H754" s="149"/>
      <c r="I754" s="171"/>
      <c r="J754" s="150"/>
      <c r="K754" s="123"/>
      <c r="L754" s="165"/>
      <c r="M754" s="123"/>
      <c r="N754" s="123"/>
      <c r="O754" s="123"/>
      <c r="P754" s="123"/>
      <c r="Q754" s="124"/>
      <c r="R754" s="125"/>
      <c r="S754" s="123"/>
    </row>
    <row r="755" spans="4:19" ht="15.75" customHeight="1" x14ac:dyDescent="0.25">
      <c r="D755" s="123"/>
      <c r="E755" s="152"/>
      <c r="F755" s="153"/>
      <c r="G755" s="123"/>
      <c r="H755" s="149"/>
      <c r="I755" s="171"/>
      <c r="J755" s="150"/>
      <c r="K755" s="123"/>
      <c r="L755" s="165"/>
      <c r="M755" s="123"/>
      <c r="N755" s="123"/>
      <c r="O755" s="123"/>
      <c r="P755" s="123"/>
      <c r="Q755" s="124"/>
      <c r="R755" s="125"/>
      <c r="S755" s="123"/>
    </row>
    <row r="756" spans="4:19" ht="15.75" customHeight="1" x14ac:dyDescent="0.25">
      <c r="D756" s="123"/>
      <c r="E756" s="152"/>
      <c r="F756" s="153"/>
      <c r="G756" s="123"/>
      <c r="H756" s="149"/>
      <c r="I756" s="171"/>
      <c r="J756" s="150"/>
      <c r="K756" s="123"/>
      <c r="L756" s="165"/>
      <c r="M756" s="123"/>
      <c r="N756" s="123"/>
      <c r="O756" s="123"/>
      <c r="P756" s="123"/>
      <c r="Q756" s="124"/>
      <c r="R756" s="125"/>
      <c r="S756" s="123"/>
    </row>
    <row r="757" spans="4:19" ht="15.75" customHeight="1" x14ac:dyDescent="0.25">
      <c r="D757" s="123"/>
      <c r="E757" s="152"/>
      <c r="F757" s="153"/>
      <c r="G757" s="123"/>
      <c r="H757" s="149"/>
      <c r="I757" s="171"/>
      <c r="J757" s="150"/>
      <c r="K757" s="123"/>
      <c r="L757" s="165"/>
      <c r="M757" s="123"/>
      <c r="N757" s="123"/>
      <c r="O757" s="123"/>
      <c r="P757" s="123"/>
      <c r="Q757" s="124"/>
      <c r="R757" s="125"/>
      <c r="S757" s="123"/>
    </row>
    <row r="758" spans="4:19" ht="15.75" customHeight="1" x14ac:dyDescent="0.25">
      <c r="D758" s="123"/>
      <c r="E758" s="152"/>
      <c r="F758" s="153"/>
      <c r="G758" s="123"/>
      <c r="H758" s="149"/>
      <c r="I758" s="171"/>
      <c r="J758" s="150"/>
      <c r="K758" s="123"/>
      <c r="L758" s="165"/>
      <c r="M758" s="123"/>
      <c r="N758" s="123"/>
      <c r="O758" s="123"/>
      <c r="P758" s="123"/>
      <c r="Q758" s="124"/>
      <c r="R758" s="125"/>
      <c r="S758" s="123"/>
    </row>
    <row r="759" spans="4:19" ht="15.75" customHeight="1" x14ac:dyDescent="0.25">
      <c r="D759" s="123"/>
      <c r="E759" s="152"/>
      <c r="F759" s="153"/>
      <c r="G759" s="123"/>
      <c r="H759" s="149"/>
      <c r="I759" s="171"/>
      <c r="J759" s="150"/>
      <c r="K759" s="123"/>
      <c r="L759" s="165"/>
      <c r="M759" s="123"/>
      <c r="N759" s="123"/>
      <c r="O759" s="123"/>
      <c r="P759" s="123"/>
      <c r="Q759" s="124"/>
      <c r="R759" s="125"/>
      <c r="S759" s="123"/>
    </row>
    <row r="760" spans="4:19" ht="15.75" customHeight="1" x14ac:dyDescent="0.25">
      <c r="D760" s="123"/>
      <c r="E760" s="152"/>
      <c r="F760" s="153"/>
      <c r="G760" s="123"/>
      <c r="H760" s="149"/>
      <c r="I760" s="171"/>
      <c r="J760" s="150"/>
      <c r="K760" s="123"/>
      <c r="L760" s="165"/>
      <c r="M760" s="123"/>
      <c r="N760" s="123"/>
      <c r="O760" s="123"/>
      <c r="P760" s="123"/>
      <c r="Q760" s="124"/>
      <c r="R760" s="125"/>
      <c r="S760" s="123"/>
    </row>
    <row r="761" spans="4:19" ht="15.75" customHeight="1" x14ac:dyDescent="0.25">
      <c r="D761" s="123"/>
      <c r="E761" s="152"/>
      <c r="F761" s="153"/>
      <c r="G761" s="123"/>
      <c r="H761" s="149"/>
      <c r="I761" s="171"/>
      <c r="J761" s="150"/>
      <c r="K761" s="123"/>
      <c r="L761" s="165"/>
      <c r="M761" s="123"/>
      <c r="N761" s="123"/>
      <c r="O761" s="123"/>
      <c r="P761" s="123"/>
      <c r="Q761" s="124"/>
      <c r="R761" s="125"/>
      <c r="S761" s="123"/>
    </row>
    <row r="762" spans="4:19" ht="15.75" customHeight="1" x14ac:dyDescent="0.25">
      <c r="D762" s="123"/>
      <c r="E762" s="152"/>
      <c r="F762" s="153"/>
      <c r="G762" s="123"/>
      <c r="H762" s="149"/>
      <c r="I762" s="171"/>
      <c r="J762" s="150"/>
      <c r="K762" s="123"/>
      <c r="L762" s="165"/>
      <c r="M762" s="123"/>
      <c r="N762" s="123"/>
      <c r="O762" s="123"/>
      <c r="P762" s="123"/>
      <c r="Q762" s="124"/>
      <c r="R762" s="125"/>
      <c r="S762" s="123"/>
    </row>
    <row r="763" spans="4:19" ht="15.75" customHeight="1" x14ac:dyDescent="0.25">
      <c r="D763" s="123"/>
      <c r="E763" s="152"/>
      <c r="F763" s="153"/>
      <c r="G763" s="123"/>
      <c r="H763" s="149"/>
      <c r="I763" s="171"/>
      <c r="J763" s="150"/>
      <c r="K763" s="123"/>
      <c r="L763" s="165"/>
      <c r="M763" s="123"/>
      <c r="N763" s="123"/>
      <c r="O763" s="123"/>
      <c r="P763" s="123"/>
      <c r="Q763" s="124"/>
      <c r="R763" s="125"/>
      <c r="S763" s="123"/>
    </row>
    <row r="764" spans="4:19" ht="15.75" customHeight="1" x14ac:dyDescent="0.25">
      <c r="D764" s="123"/>
      <c r="E764" s="152"/>
      <c r="F764" s="153"/>
      <c r="G764" s="123"/>
      <c r="H764" s="149"/>
      <c r="I764" s="171"/>
      <c r="J764" s="150"/>
      <c r="K764" s="123"/>
      <c r="L764" s="165"/>
      <c r="M764" s="123"/>
      <c r="N764" s="123"/>
      <c r="O764" s="123"/>
      <c r="P764" s="123"/>
      <c r="Q764" s="124"/>
      <c r="R764" s="125"/>
      <c r="S764" s="123"/>
    </row>
    <row r="765" spans="4:19" ht="15.75" customHeight="1" x14ac:dyDescent="0.25">
      <c r="D765" s="123"/>
      <c r="E765" s="152"/>
      <c r="F765" s="153"/>
      <c r="G765" s="123"/>
      <c r="H765" s="149"/>
      <c r="I765" s="171"/>
      <c r="J765" s="150"/>
      <c r="K765" s="123"/>
      <c r="L765" s="165"/>
      <c r="M765" s="123"/>
      <c r="N765" s="123"/>
      <c r="O765" s="123"/>
      <c r="P765" s="123"/>
      <c r="Q765" s="124"/>
      <c r="R765" s="125"/>
      <c r="S765" s="123"/>
    </row>
    <row r="766" spans="4:19" ht="15.75" customHeight="1" x14ac:dyDescent="0.25">
      <c r="D766" s="123"/>
      <c r="E766" s="152"/>
      <c r="F766" s="153"/>
      <c r="G766" s="123"/>
      <c r="H766" s="149"/>
      <c r="I766" s="171"/>
      <c r="J766" s="150"/>
      <c r="K766" s="123"/>
      <c r="L766" s="165"/>
      <c r="M766" s="123"/>
      <c r="N766" s="123"/>
      <c r="O766" s="123"/>
      <c r="P766" s="123"/>
      <c r="Q766" s="124"/>
      <c r="R766" s="125"/>
      <c r="S766" s="123"/>
    </row>
    <row r="767" spans="4:19" ht="15.75" customHeight="1" x14ac:dyDescent="0.25">
      <c r="D767" s="123"/>
      <c r="E767" s="152"/>
      <c r="F767" s="153"/>
      <c r="G767" s="123"/>
      <c r="H767" s="149"/>
      <c r="I767" s="171"/>
      <c r="J767" s="150"/>
      <c r="K767" s="123"/>
      <c r="L767" s="165"/>
      <c r="M767" s="123"/>
      <c r="N767" s="123"/>
      <c r="O767" s="123"/>
      <c r="P767" s="123"/>
      <c r="Q767" s="124"/>
      <c r="R767" s="125"/>
      <c r="S767" s="123"/>
    </row>
    <row r="768" spans="4:19" ht="15.75" customHeight="1" x14ac:dyDescent="0.25">
      <c r="D768" s="123"/>
      <c r="E768" s="152"/>
      <c r="F768" s="153"/>
      <c r="G768" s="123"/>
      <c r="H768" s="149"/>
      <c r="I768" s="171"/>
      <c r="J768" s="150"/>
      <c r="K768" s="123"/>
      <c r="L768" s="165"/>
      <c r="M768" s="123"/>
      <c r="N768" s="123"/>
      <c r="O768" s="123"/>
      <c r="P768" s="123"/>
      <c r="Q768" s="124"/>
      <c r="R768" s="125"/>
      <c r="S768" s="123"/>
    </row>
    <row r="769" spans="4:19" ht="15.75" customHeight="1" x14ac:dyDescent="0.25">
      <c r="D769" s="123"/>
      <c r="E769" s="152"/>
      <c r="F769" s="153"/>
      <c r="G769" s="123"/>
      <c r="H769" s="149"/>
      <c r="I769" s="171"/>
      <c r="J769" s="150"/>
      <c r="K769" s="123"/>
      <c r="L769" s="165"/>
      <c r="M769" s="123"/>
      <c r="N769" s="123"/>
      <c r="O769" s="123"/>
      <c r="P769" s="123"/>
      <c r="Q769" s="124"/>
      <c r="R769" s="125"/>
      <c r="S769" s="123"/>
    </row>
    <row r="770" spans="4:19" ht="15.75" customHeight="1" x14ac:dyDescent="0.25">
      <c r="D770" s="123"/>
      <c r="E770" s="152"/>
      <c r="F770" s="153"/>
      <c r="G770" s="123"/>
      <c r="H770" s="149"/>
      <c r="I770" s="171"/>
      <c r="J770" s="150"/>
      <c r="K770" s="123"/>
      <c r="L770" s="165"/>
      <c r="M770" s="123"/>
      <c r="N770" s="123"/>
      <c r="O770" s="123"/>
      <c r="P770" s="123"/>
      <c r="Q770" s="124"/>
      <c r="R770" s="125"/>
      <c r="S770" s="123"/>
    </row>
    <row r="771" spans="4:19" ht="15.75" customHeight="1" x14ac:dyDescent="0.25">
      <c r="D771" s="123"/>
      <c r="E771" s="152"/>
      <c r="F771" s="153"/>
      <c r="G771" s="123"/>
      <c r="H771" s="149"/>
      <c r="I771" s="171"/>
      <c r="J771" s="150"/>
      <c r="K771" s="123"/>
      <c r="L771" s="165"/>
      <c r="M771" s="123"/>
      <c r="N771" s="123"/>
      <c r="O771" s="123"/>
      <c r="P771" s="123"/>
      <c r="Q771" s="124"/>
      <c r="R771" s="125"/>
      <c r="S771" s="123"/>
    </row>
    <row r="772" spans="4:19" ht="15.75" customHeight="1" x14ac:dyDescent="0.25">
      <c r="D772" s="123"/>
      <c r="E772" s="152"/>
      <c r="F772" s="153"/>
      <c r="G772" s="123"/>
      <c r="H772" s="149"/>
      <c r="I772" s="171"/>
      <c r="J772" s="150"/>
      <c r="K772" s="123"/>
      <c r="L772" s="165"/>
      <c r="M772" s="123"/>
      <c r="N772" s="123"/>
      <c r="O772" s="123"/>
      <c r="P772" s="123"/>
      <c r="Q772" s="124"/>
      <c r="R772" s="125"/>
      <c r="S772" s="123"/>
    </row>
    <row r="773" spans="4:19" ht="15.75" customHeight="1" x14ac:dyDescent="0.25">
      <c r="D773" s="123"/>
      <c r="E773" s="152"/>
      <c r="F773" s="153"/>
      <c r="G773" s="123"/>
      <c r="H773" s="149"/>
      <c r="I773" s="171"/>
      <c r="J773" s="150"/>
      <c r="K773" s="123"/>
      <c r="L773" s="165"/>
      <c r="M773" s="123"/>
      <c r="N773" s="123"/>
      <c r="O773" s="123"/>
      <c r="P773" s="123"/>
      <c r="Q773" s="124"/>
      <c r="R773" s="125"/>
      <c r="S773" s="123"/>
    </row>
    <row r="774" spans="4:19" ht="15.75" customHeight="1" x14ac:dyDescent="0.25">
      <c r="D774" s="123"/>
      <c r="E774" s="152"/>
      <c r="F774" s="153"/>
      <c r="G774" s="123"/>
      <c r="H774" s="149"/>
      <c r="I774" s="171"/>
      <c r="J774" s="150"/>
      <c r="K774" s="123"/>
      <c r="L774" s="165"/>
      <c r="M774" s="123"/>
      <c r="N774" s="123"/>
      <c r="O774" s="123"/>
      <c r="P774" s="123"/>
      <c r="Q774" s="124"/>
      <c r="R774" s="125"/>
      <c r="S774" s="123"/>
    </row>
    <row r="775" spans="4:19" ht="15.75" customHeight="1" x14ac:dyDescent="0.25">
      <c r="D775" s="123"/>
      <c r="E775" s="152"/>
      <c r="F775" s="153"/>
      <c r="G775" s="123"/>
      <c r="H775" s="149"/>
      <c r="I775" s="171"/>
      <c r="J775" s="150"/>
      <c r="K775" s="123"/>
      <c r="L775" s="165"/>
      <c r="M775" s="123"/>
      <c r="N775" s="123"/>
      <c r="O775" s="123"/>
      <c r="P775" s="123"/>
      <c r="Q775" s="124"/>
      <c r="R775" s="125"/>
      <c r="S775" s="123"/>
    </row>
    <row r="776" spans="4:19" ht="15.75" customHeight="1" x14ac:dyDescent="0.25">
      <c r="D776" s="123"/>
      <c r="E776" s="152"/>
      <c r="F776" s="153"/>
      <c r="G776" s="123"/>
      <c r="H776" s="149"/>
      <c r="I776" s="171"/>
      <c r="J776" s="150"/>
      <c r="K776" s="123"/>
      <c r="L776" s="165"/>
      <c r="M776" s="123"/>
      <c r="N776" s="123"/>
      <c r="O776" s="123"/>
      <c r="P776" s="123"/>
      <c r="Q776" s="124"/>
      <c r="R776" s="125"/>
      <c r="S776" s="123"/>
    </row>
    <row r="777" spans="4:19" ht="15.75" customHeight="1" x14ac:dyDescent="0.25">
      <c r="D777" s="123"/>
      <c r="E777" s="152"/>
      <c r="F777" s="153"/>
      <c r="G777" s="123"/>
      <c r="H777" s="149"/>
      <c r="I777" s="171"/>
      <c r="J777" s="150"/>
      <c r="K777" s="123"/>
      <c r="L777" s="165"/>
      <c r="M777" s="123"/>
      <c r="N777" s="123"/>
      <c r="O777" s="123"/>
      <c r="P777" s="123"/>
      <c r="Q777" s="124"/>
      <c r="R777" s="125"/>
      <c r="S777" s="123"/>
    </row>
    <row r="778" spans="4:19" ht="15.75" customHeight="1" x14ac:dyDescent="0.25">
      <c r="D778" s="123"/>
      <c r="E778" s="152"/>
      <c r="F778" s="153"/>
      <c r="G778" s="123"/>
      <c r="H778" s="149"/>
      <c r="I778" s="171"/>
      <c r="J778" s="150"/>
      <c r="K778" s="123"/>
      <c r="L778" s="165"/>
      <c r="M778" s="123"/>
      <c r="N778" s="123"/>
      <c r="O778" s="123"/>
      <c r="P778" s="123"/>
      <c r="Q778" s="124"/>
      <c r="R778" s="125"/>
      <c r="S778" s="123"/>
    </row>
    <row r="779" spans="4:19" ht="15.75" customHeight="1" x14ac:dyDescent="0.25">
      <c r="D779" s="123"/>
      <c r="E779" s="152"/>
      <c r="F779" s="153"/>
      <c r="G779" s="123"/>
      <c r="H779" s="149"/>
      <c r="I779" s="171"/>
      <c r="J779" s="150"/>
      <c r="K779" s="123"/>
      <c r="L779" s="165"/>
      <c r="M779" s="123"/>
      <c r="N779" s="123"/>
      <c r="O779" s="123"/>
      <c r="P779" s="123"/>
      <c r="Q779" s="124"/>
      <c r="R779" s="125"/>
      <c r="S779" s="123"/>
    </row>
    <row r="780" spans="4:19" ht="15.75" customHeight="1" x14ac:dyDescent="0.25">
      <c r="D780" s="123"/>
      <c r="E780" s="152"/>
      <c r="F780" s="153"/>
      <c r="G780" s="123"/>
      <c r="H780" s="149"/>
      <c r="I780" s="171"/>
      <c r="J780" s="150"/>
      <c r="K780" s="123"/>
      <c r="L780" s="165"/>
      <c r="M780" s="123"/>
      <c r="N780" s="123"/>
      <c r="O780" s="123"/>
      <c r="P780" s="123"/>
      <c r="Q780" s="124"/>
      <c r="R780" s="125"/>
      <c r="S780" s="123"/>
    </row>
    <row r="781" spans="4:19" ht="15.75" customHeight="1" x14ac:dyDescent="0.25">
      <c r="D781" s="123"/>
      <c r="E781" s="152"/>
      <c r="F781" s="153"/>
      <c r="G781" s="123"/>
      <c r="H781" s="149"/>
      <c r="I781" s="171"/>
      <c r="J781" s="150"/>
      <c r="K781" s="123"/>
      <c r="L781" s="165"/>
      <c r="M781" s="123"/>
      <c r="N781" s="123"/>
      <c r="O781" s="123"/>
      <c r="P781" s="123"/>
      <c r="Q781" s="124"/>
      <c r="R781" s="125"/>
      <c r="S781" s="123"/>
    </row>
    <row r="782" spans="4:19" ht="15.75" customHeight="1" x14ac:dyDescent="0.25">
      <c r="D782" s="123"/>
      <c r="E782" s="152"/>
      <c r="F782" s="153"/>
      <c r="G782" s="123"/>
      <c r="H782" s="149"/>
      <c r="I782" s="171"/>
      <c r="J782" s="150"/>
      <c r="K782" s="123"/>
      <c r="L782" s="165"/>
      <c r="M782" s="123"/>
      <c r="N782" s="123"/>
      <c r="O782" s="123"/>
      <c r="P782" s="123"/>
      <c r="Q782" s="124"/>
      <c r="R782" s="125"/>
      <c r="S782" s="123"/>
    </row>
    <row r="783" spans="4:19" ht="15.75" customHeight="1" x14ac:dyDescent="0.25">
      <c r="D783" s="123"/>
      <c r="E783" s="152"/>
      <c r="F783" s="153"/>
      <c r="G783" s="123"/>
      <c r="H783" s="149"/>
      <c r="I783" s="171"/>
      <c r="J783" s="150"/>
      <c r="K783" s="123"/>
      <c r="L783" s="165"/>
      <c r="M783" s="123"/>
      <c r="N783" s="123"/>
      <c r="O783" s="123"/>
      <c r="P783" s="123"/>
      <c r="Q783" s="124"/>
      <c r="R783" s="125"/>
      <c r="S783" s="123"/>
    </row>
    <row r="784" spans="4:19" ht="15.75" customHeight="1" x14ac:dyDescent="0.25">
      <c r="D784" s="123"/>
      <c r="E784" s="152"/>
      <c r="F784" s="153"/>
      <c r="G784" s="123"/>
      <c r="H784" s="149"/>
      <c r="I784" s="171"/>
      <c r="J784" s="150"/>
      <c r="K784" s="123"/>
      <c r="L784" s="165"/>
      <c r="M784" s="123"/>
      <c r="N784" s="123"/>
      <c r="O784" s="123"/>
      <c r="P784" s="123"/>
      <c r="Q784" s="124"/>
      <c r="R784" s="125"/>
      <c r="S784" s="123"/>
    </row>
    <row r="785" spans="4:19" ht="15.75" customHeight="1" x14ac:dyDescent="0.25">
      <c r="D785" s="123"/>
      <c r="E785" s="152"/>
      <c r="F785" s="153"/>
      <c r="G785" s="123"/>
      <c r="H785" s="149"/>
      <c r="I785" s="171"/>
      <c r="J785" s="150"/>
      <c r="K785" s="123"/>
      <c r="L785" s="165"/>
      <c r="M785" s="123"/>
      <c r="N785" s="123"/>
      <c r="O785" s="123"/>
      <c r="P785" s="123"/>
      <c r="Q785" s="124"/>
      <c r="R785" s="125"/>
      <c r="S785" s="123"/>
    </row>
    <row r="786" spans="4:19" ht="15.75" customHeight="1" x14ac:dyDescent="0.25">
      <c r="D786" s="123"/>
      <c r="E786" s="152"/>
      <c r="F786" s="153"/>
      <c r="G786" s="123"/>
      <c r="H786" s="149"/>
      <c r="I786" s="171"/>
      <c r="J786" s="150"/>
      <c r="K786" s="123"/>
      <c r="L786" s="165"/>
      <c r="M786" s="123"/>
      <c r="N786" s="123"/>
      <c r="O786" s="123"/>
      <c r="P786" s="123"/>
      <c r="Q786" s="124"/>
      <c r="R786" s="125"/>
      <c r="S786" s="123"/>
    </row>
    <row r="787" spans="4:19" ht="15.75" customHeight="1" x14ac:dyDescent="0.25">
      <c r="D787" s="123"/>
      <c r="E787" s="152"/>
      <c r="F787" s="153"/>
      <c r="G787" s="123"/>
      <c r="H787" s="149"/>
      <c r="I787" s="171"/>
      <c r="J787" s="150"/>
      <c r="K787" s="123"/>
      <c r="L787" s="165"/>
      <c r="M787" s="123"/>
      <c r="N787" s="123"/>
      <c r="O787" s="123"/>
      <c r="P787" s="123"/>
      <c r="Q787" s="124"/>
      <c r="R787" s="125"/>
      <c r="S787" s="123"/>
    </row>
    <row r="788" spans="4:19" ht="15.75" customHeight="1" x14ac:dyDescent="0.25">
      <c r="D788" s="123"/>
      <c r="E788" s="152"/>
      <c r="F788" s="153"/>
      <c r="G788" s="123"/>
      <c r="H788" s="149"/>
      <c r="I788" s="171"/>
      <c r="J788" s="150"/>
      <c r="K788" s="123"/>
      <c r="L788" s="165"/>
      <c r="M788" s="123"/>
      <c r="N788" s="123"/>
      <c r="O788" s="123"/>
      <c r="P788" s="123"/>
      <c r="Q788" s="124"/>
      <c r="R788" s="125"/>
      <c r="S788" s="123"/>
    </row>
    <row r="789" spans="4:19" ht="15.75" customHeight="1" x14ac:dyDescent="0.25">
      <c r="D789" s="123"/>
      <c r="E789" s="152"/>
      <c r="F789" s="153"/>
      <c r="G789" s="123"/>
      <c r="H789" s="149"/>
      <c r="I789" s="171"/>
      <c r="J789" s="150"/>
      <c r="K789" s="123"/>
      <c r="L789" s="165"/>
      <c r="M789" s="123"/>
      <c r="N789" s="123"/>
      <c r="O789" s="123"/>
      <c r="P789" s="123"/>
      <c r="Q789" s="124"/>
      <c r="R789" s="125"/>
      <c r="S789" s="123"/>
    </row>
    <row r="790" spans="4:19" ht="15.75" customHeight="1" x14ac:dyDescent="0.25">
      <c r="D790" s="123"/>
      <c r="E790" s="152"/>
      <c r="F790" s="153"/>
      <c r="G790" s="123"/>
      <c r="H790" s="149"/>
      <c r="I790" s="171"/>
      <c r="J790" s="150"/>
      <c r="K790" s="123"/>
      <c r="L790" s="165"/>
      <c r="M790" s="123"/>
      <c r="N790" s="123"/>
      <c r="O790" s="123"/>
      <c r="P790" s="123"/>
      <c r="Q790" s="124"/>
      <c r="R790" s="125"/>
      <c r="S790" s="123"/>
    </row>
    <row r="791" spans="4:19" ht="15.75" customHeight="1" x14ac:dyDescent="0.25">
      <c r="D791" s="123"/>
      <c r="E791" s="152"/>
      <c r="F791" s="153"/>
      <c r="G791" s="123"/>
      <c r="H791" s="149"/>
      <c r="I791" s="171"/>
      <c r="J791" s="150"/>
      <c r="K791" s="123"/>
      <c r="L791" s="165"/>
      <c r="M791" s="123"/>
      <c r="N791" s="123"/>
      <c r="O791" s="123"/>
      <c r="P791" s="123"/>
      <c r="Q791" s="124"/>
      <c r="R791" s="125"/>
      <c r="S791" s="123"/>
    </row>
    <row r="792" spans="4:19" ht="15.75" customHeight="1" x14ac:dyDescent="0.25">
      <c r="D792" s="123"/>
      <c r="E792" s="152"/>
      <c r="F792" s="153"/>
      <c r="G792" s="123"/>
      <c r="H792" s="149"/>
      <c r="I792" s="171"/>
      <c r="J792" s="150"/>
      <c r="K792" s="123"/>
      <c r="L792" s="165"/>
      <c r="M792" s="123"/>
      <c r="N792" s="123"/>
      <c r="O792" s="123"/>
      <c r="P792" s="123"/>
      <c r="Q792" s="124"/>
      <c r="R792" s="125"/>
      <c r="S792" s="123"/>
    </row>
    <row r="793" spans="4:19" ht="15.75" customHeight="1" x14ac:dyDescent="0.25">
      <c r="D793" s="123"/>
      <c r="E793" s="152"/>
      <c r="F793" s="153"/>
      <c r="G793" s="123"/>
      <c r="H793" s="149"/>
      <c r="I793" s="171"/>
      <c r="J793" s="150"/>
      <c r="K793" s="123"/>
      <c r="L793" s="165"/>
      <c r="M793" s="123"/>
      <c r="N793" s="123"/>
      <c r="O793" s="123"/>
      <c r="P793" s="123"/>
      <c r="Q793" s="124"/>
      <c r="R793" s="125"/>
      <c r="S793" s="123"/>
    </row>
    <row r="794" spans="4:19" ht="15.75" customHeight="1" x14ac:dyDescent="0.25">
      <c r="D794" s="123"/>
      <c r="E794" s="152"/>
      <c r="F794" s="153"/>
      <c r="G794" s="123"/>
      <c r="H794" s="149"/>
      <c r="I794" s="171"/>
      <c r="J794" s="150"/>
      <c r="K794" s="123"/>
      <c r="L794" s="165"/>
      <c r="M794" s="123"/>
      <c r="N794" s="123"/>
      <c r="O794" s="123"/>
      <c r="P794" s="123"/>
      <c r="Q794" s="124"/>
      <c r="R794" s="125"/>
      <c r="S794" s="123"/>
    </row>
    <row r="795" spans="4:19" ht="15.75" customHeight="1" x14ac:dyDescent="0.25">
      <c r="D795" s="123"/>
      <c r="E795" s="152"/>
      <c r="F795" s="153"/>
      <c r="G795" s="123"/>
      <c r="H795" s="149"/>
      <c r="I795" s="171"/>
      <c r="J795" s="150"/>
      <c r="K795" s="123"/>
      <c r="L795" s="165"/>
      <c r="M795" s="123"/>
      <c r="N795" s="123"/>
      <c r="O795" s="123"/>
      <c r="P795" s="123"/>
      <c r="Q795" s="124"/>
      <c r="R795" s="125"/>
      <c r="S795" s="123"/>
    </row>
    <row r="796" spans="4:19" ht="15.75" customHeight="1" x14ac:dyDescent="0.25">
      <c r="D796" s="123"/>
      <c r="E796" s="152"/>
      <c r="F796" s="153"/>
      <c r="G796" s="123"/>
      <c r="H796" s="149"/>
      <c r="I796" s="171"/>
      <c r="J796" s="150"/>
      <c r="K796" s="123"/>
      <c r="L796" s="165"/>
      <c r="M796" s="123"/>
      <c r="N796" s="123"/>
      <c r="O796" s="123"/>
      <c r="P796" s="123"/>
      <c r="Q796" s="124"/>
      <c r="R796" s="125"/>
      <c r="S796" s="123"/>
    </row>
    <row r="797" spans="4:19" ht="15.75" customHeight="1" x14ac:dyDescent="0.25">
      <c r="D797" s="123"/>
      <c r="E797" s="152"/>
      <c r="F797" s="153"/>
      <c r="G797" s="123"/>
      <c r="H797" s="149"/>
      <c r="I797" s="171"/>
      <c r="J797" s="150"/>
      <c r="K797" s="123"/>
      <c r="L797" s="165"/>
      <c r="M797" s="123"/>
      <c r="N797" s="123"/>
      <c r="O797" s="123"/>
      <c r="P797" s="123"/>
      <c r="Q797" s="124"/>
      <c r="R797" s="125"/>
      <c r="S797" s="123"/>
    </row>
    <row r="798" spans="4:19" ht="15.75" customHeight="1" x14ac:dyDescent="0.25">
      <c r="D798" s="123"/>
      <c r="E798" s="152"/>
      <c r="F798" s="153"/>
      <c r="G798" s="123"/>
      <c r="H798" s="149"/>
      <c r="I798" s="171"/>
      <c r="J798" s="150"/>
      <c r="K798" s="123"/>
      <c r="L798" s="165"/>
      <c r="M798" s="123"/>
      <c r="N798" s="123"/>
      <c r="O798" s="123"/>
      <c r="P798" s="123"/>
      <c r="Q798" s="124"/>
      <c r="R798" s="125"/>
      <c r="S798" s="123"/>
    </row>
    <row r="799" spans="4:19" ht="15.75" customHeight="1" x14ac:dyDescent="0.25">
      <c r="D799" s="123"/>
      <c r="E799" s="152"/>
      <c r="F799" s="153"/>
      <c r="G799" s="123"/>
      <c r="H799" s="149"/>
      <c r="I799" s="171"/>
      <c r="J799" s="150"/>
      <c r="K799" s="123"/>
      <c r="L799" s="165"/>
      <c r="M799" s="123"/>
      <c r="N799" s="123"/>
      <c r="O799" s="123"/>
      <c r="P799" s="123"/>
      <c r="Q799" s="124"/>
      <c r="R799" s="125"/>
      <c r="S799" s="123"/>
    </row>
    <row r="800" spans="4:19" ht="15.75" customHeight="1" x14ac:dyDescent="0.25">
      <c r="D800" s="123"/>
      <c r="E800" s="152"/>
      <c r="F800" s="153"/>
      <c r="G800" s="123"/>
      <c r="H800" s="149"/>
      <c r="I800" s="171"/>
      <c r="J800" s="150"/>
      <c r="K800" s="123"/>
      <c r="L800" s="165"/>
      <c r="M800" s="123"/>
      <c r="N800" s="123"/>
      <c r="O800" s="123"/>
      <c r="P800" s="123"/>
      <c r="Q800" s="124"/>
      <c r="R800" s="125"/>
      <c r="S800" s="123"/>
    </row>
    <row r="801" spans="4:19" ht="15.75" customHeight="1" x14ac:dyDescent="0.25">
      <c r="D801" s="123"/>
      <c r="E801" s="152"/>
      <c r="F801" s="153"/>
      <c r="G801" s="123"/>
      <c r="H801" s="149"/>
      <c r="I801" s="171"/>
      <c r="J801" s="150"/>
      <c r="K801" s="123"/>
      <c r="L801" s="165"/>
      <c r="M801" s="123"/>
      <c r="N801" s="123"/>
      <c r="O801" s="123"/>
      <c r="P801" s="123"/>
      <c r="Q801" s="124"/>
      <c r="R801" s="125"/>
      <c r="S801" s="123"/>
    </row>
    <row r="802" spans="4:19" ht="15.75" customHeight="1" x14ac:dyDescent="0.25">
      <c r="D802" s="123"/>
      <c r="E802" s="152"/>
      <c r="F802" s="153"/>
      <c r="G802" s="123"/>
      <c r="H802" s="149"/>
      <c r="I802" s="171"/>
      <c r="J802" s="150"/>
      <c r="K802" s="123"/>
      <c r="L802" s="165"/>
      <c r="M802" s="123"/>
      <c r="N802" s="123"/>
      <c r="O802" s="123"/>
      <c r="P802" s="123"/>
      <c r="Q802" s="124"/>
      <c r="R802" s="125"/>
      <c r="S802" s="123"/>
    </row>
    <row r="803" spans="4:19" ht="15.75" customHeight="1" x14ac:dyDescent="0.25">
      <c r="D803" s="123"/>
      <c r="E803" s="152"/>
      <c r="F803" s="153"/>
      <c r="G803" s="123"/>
      <c r="H803" s="149"/>
      <c r="I803" s="171"/>
      <c r="J803" s="150"/>
      <c r="K803" s="123"/>
      <c r="L803" s="165"/>
      <c r="M803" s="123"/>
      <c r="N803" s="123"/>
      <c r="O803" s="123"/>
      <c r="P803" s="123"/>
      <c r="Q803" s="124"/>
      <c r="R803" s="125"/>
      <c r="S803" s="123"/>
    </row>
    <row r="804" spans="4:19" ht="15.75" customHeight="1" x14ac:dyDescent="0.25">
      <c r="D804" s="123"/>
      <c r="E804" s="152"/>
      <c r="F804" s="153"/>
      <c r="G804" s="123"/>
      <c r="H804" s="149"/>
      <c r="I804" s="171"/>
      <c r="J804" s="150"/>
      <c r="K804" s="123"/>
      <c r="L804" s="165"/>
      <c r="M804" s="123"/>
      <c r="N804" s="123"/>
      <c r="O804" s="123"/>
      <c r="P804" s="123"/>
      <c r="Q804" s="124"/>
      <c r="R804" s="125"/>
      <c r="S804" s="123"/>
    </row>
    <row r="805" spans="4:19" ht="15.75" customHeight="1" x14ac:dyDescent="0.25">
      <c r="D805" s="123"/>
      <c r="E805" s="152"/>
      <c r="F805" s="153"/>
      <c r="G805" s="123"/>
      <c r="H805" s="149"/>
      <c r="I805" s="171"/>
      <c r="J805" s="150"/>
      <c r="K805" s="123"/>
      <c r="L805" s="165"/>
      <c r="M805" s="123"/>
      <c r="N805" s="123"/>
      <c r="O805" s="123"/>
      <c r="P805" s="123"/>
      <c r="Q805" s="124"/>
      <c r="R805" s="125"/>
      <c r="S805" s="123"/>
    </row>
    <row r="806" spans="4:19" ht="15.75" customHeight="1" x14ac:dyDescent="0.25">
      <c r="D806" s="123"/>
      <c r="E806" s="152"/>
      <c r="F806" s="153"/>
      <c r="G806" s="123"/>
      <c r="H806" s="149"/>
      <c r="I806" s="171"/>
      <c r="J806" s="150"/>
      <c r="K806" s="123"/>
      <c r="L806" s="165"/>
      <c r="M806" s="123"/>
      <c r="N806" s="123"/>
      <c r="O806" s="123"/>
      <c r="P806" s="123"/>
      <c r="Q806" s="124"/>
      <c r="R806" s="125"/>
      <c r="S806" s="123"/>
    </row>
    <row r="807" spans="4:19" ht="15.75" customHeight="1" x14ac:dyDescent="0.25">
      <c r="D807" s="123"/>
      <c r="E807" s="152"/>
      <c r="F807" s="153"/>
      <c r="G807" s="123"/>
      <c r="H807" s="149"/>
      <c r="I807" s="171"/>
      <c r="J807" s="150"/>
      <c r="K807" s="123"/>
      <c r="L807" s="165"/>
      <c r="M807" s="123"/>
      <c r="N807" s="123"/>
      <c r="O807" s="123"/>
      <c r="P807" s="123"/>
      <c r="Q807" s="124"/>
      <c r="R807" s="125"/>
      <c r="S807" s="123"/>
    </row>
    <row r="808" spans="4:19" ht="15.75" customHeight="1" x14ac:dyDescent="0.25">
      <c r="D808" s="123"/>
      <c r="E808" s="152"/>
      <c r="F808" s="153"/>
      <c r="G808" s="123"/>
      <c r="H808" s="149"/>
      <c r="I808" s="171"/>
      <c r="J808" s="150"/>
      <c r="K808" s="123"/>
      <c r="L808" s="165"/>
      <c r="M808" s="123"/>
      <c r="N808" s="123"/>
      <c r="O808" s="123"/>
      <c r="P808" s="123"/>
      <c r="Q808" s="124"/>
      <c r="R808" s="125"/>
      <c r="S808" s="123"/>
    </row>
    <row r="809" spans="4:19" ht="15.75" customHeight="1" x14ac:dyDescent="0.25">
      <c r="D809" s="123"/>
      <c r="E809" s="152"/>
      <c r="F809" s="153"/>
      <c r="G809" s="123"/>
      <c r="H809" s="149"/>
      <c r="I809" s="171"/>
      <c r="J809" s="150"/>
      <c r="K809" s="123"/>
      <c r="L809" s="165"/>
      <c r="M809" s="123"/>
      <c r="N809" s="123"/>
      <c r="O809" s="123"/>
      <c r="P809" s="123"/>
      <c r="Q809" s="124"/>
      <c r="R809" s="125"/>
      <c r="S809" s="123"/>
    </row>
    <row r="810" spans="4:19" ht="15.75" customHeight="1" x14ac:dyDescent="0.25">
      <c r="D810" s="123"/>
      <c r="E810" s="152"/>
      <c r="F810" s="153"/>
      <c r="G810" s="123"/>
      <c r="H810" s="149"/>
      <c r="I810" s="171"/>
      <c r="J810" s="150"/>
      <c r="K810" s="123"/>
      <c r="L810" s="165"/>
      <c r="M810" s="123"/>
      <c r="N810" s="123"/>
      <c r="O810" s="123"/>
      <c r="P810" s="123"/>
      <c r="Q810" s="124"/>
      <c r="R810" s="125"/>
      <c r="S810" s="123"/>
    </row>
    <row r="811" spans="4:19" ht="15.75" customHeight="1" x14ac:dyDescent="0.25">
      <c r="D811" s="123"/>
      <c r="E811" s="152"/>
      <c r="F811" s="153"/>
      <c r="G811" s="123"/>
      <c r="H811" s="149"/>
      <c r="I811" s="171"/>
      <c r="J811" s="150"/>
      <c r="K811" s="123"/>
      <c r="L811" s="165"/>
      <c r="M811" s="123"/>
      <c r="N811" s="123"/>
      <c r="O811" s="123"/>
      <c r="P811" s="123"/>
      <c r="Q811" s="124"/>
      <c r="R811" s="125"/>
      <c r="S811" s="123"/>
    </row>
    <row r="812" spans="4:19" ht="15.75" customHeight="1" x14ac:dyDescent="0.25">
      <c r="D812" s="123"/>
      <c r="E812" s="152"/>
      <c r="F812" s="153"/>
      <c r="G812" s="123"/>
      <c r="H812" s="149"/>
      <c r="I812" s="171"/>
      <c r="J812" s="150"/>
      <c r="K812" s="123"/>
      <c r="L812" s="165"/>
      <c r="M812" s="123"/>
      <c r="N812" s="123"/>
      <c r="O812" s="123"/>
      <c r="P812" s="123"/>
      <c r="Q812" s="124"/>
      <c r="R812" s="125"/>
      <c r="S812" s="123"/>
    </row>
    <row r="813" spans="4:19" ht="15.75" customHeight="1" x14ac:dyDescent="0.25">
      <c r="D813" s="123"/>
      <c r="E813" s="152"/>
      <c r="F813" s="153"/>
      <c r="G813" s="123"/>
      <c r="H813" s="149"/>
      <c r="I813" s="171"/>
      <c r="J813" s="150"/>
      <c r="K813" s="123"/>
      <c r="L813" s="165"/>
      <c r="M813" s="123"/>
      <c r="N813" s="123"/>
      <c r="O813" s="123"/>
      <c r="P813" s="123"/>
      <c r="Q813" s="124"/>
      <c r="R813" s="125"/>
      <c r="S813" s="123"/>
    </row>
    <row r="814" spans="4:19" ht="15.75" customHeight="1" x14ac:dyDescent="0.25">
      <c r="D814" s="123"/>
      <c r="E814" s="152"/>
      <c r="F814" s="153"/>
      <c r="G814" s="123"/>
      <c r="H814" s="149"/>
      <c r="I814" s="171"/>
      <c r="J814" s="150"/>
      <c r="K814" s="123"/>
      <c r="L814" s="165"/>
      <c r="M814" s="123"/>
      <c r="N814" s="123"/>
      <c r="O814" s="123"/>
      <c r="P814" s="123"/>
      <c r="Q814" s="124"/>
      <c r="R814" s="125"/>
      <c r="S814" s="123"/>
    </row>
    <row r="815" spans="4:19" ht="15.75" customHeight="1" x14ac:dyDescent="0.25">
      <c r="D815" s="123"/>
      <c r="E815" s="152"/>
      <c r="F815" s="153"/>
      <c r="G815" s="123"/>
      <c r="H815" s="149"/>
      <c r="I815" s="171"/>
      <c r="J815" s="150"/>
      <c r="K815" s="123"/>
      <c r="L815" s="165"/>
      <c r="M815" s="123"/>
      <c r="N815" s="123"/>
      <c r="O815" s="123"/>
      <c r="P815" s="123"/>
      <c r="Q815" s="124"/>
      <c r="R815" s="125"/>
      <c r="S815" s="123"/>
    </row>
    <row r="816" spans="4:19" ht="15.75" customHeight="1" x14ac:dyDescent="0.25">
      <c r="D816" s="123"/>
      <c r="E816" s="152"/>
      <c r="F816" s="153"/>
      <c r="G816" s="123"/>
      <c r="H816" s="149"/>
      <c r="I816" s="171"/>
      <c r="J816" s="150"/>
      <c r="K816" s="123"/>
      <c r="L816" s="165"/>
      <c r="M816" s="123"/>
      <c r="N816" s="123"/>
      <c r="O816" s="123"/>
      <c r="P816" s="123"/>
      <c r="Q816" s="124"/>
      <c r="R816" s="125"/>
      <c r="S816" s="123"/>
    </row>
    <row r="817" spans="4:19" ht="15.75" customHeight="1" x14ac:dyDescent="0.25">
      <c r="D817" s="123"/>
      <c r="E817" s="152"/>
      <c r="F817" s="153"/>
      <c r="G817" s="123"/>
      <c r="H817" s="149"/>
      <c r="I817" s="171"/>
      <c r="J817" s="150"/>
      <c r="K817" s="123"/>
      <c r="L817" s="165"/>
      <c r="M817" s="123"/>
      <c r="N817" s="123"/>
      <c r="O817" s="123"/>
      <c r="P817" s="123"/>
      <c r="Q817" s="124"/>
      <c r="R817" s="125"/>
      <c r="S817" s="123"/>
    </row>
    <row r="818" spans="4:19" ht="15.75" customHeight="1" x14ac:dyDescent="0.25">
      <c r="D818" s="123"/>
      <c r="E818" s="152"/>
      <c r="F818" s="153"/>
      <c r="G818" s="123"/>
      <c r="H818" s="149"/>
      <c r="I818" s="171"/>
      <c r="J818" s="150"/>
      <c r="K818" s="123"/>
      <c r="L818" s="165"/>
      <c r="M818" s="123"/>
      <c r="N818" s="123"/>
      <c r="O818" s="123"/>
      <c r="P818" s="123"/>
      <c r="Q818" s="124"/>
      <c r="R818" s="125"/>
      <c r="S818" s="123"/>
    </row>
    <row r="819" spans="4:19" ht="15.75" customHeight="1" x14ac:dyDescent="0.25">
      <c r="D819" s="123"/>
      <c r="E819" s="152"/>
      <c r="F819" s="153"/>
      <c r="G819" s="123"/>
      <c r="H819" s="149"/>
      <c r="I819" s="171"/>
      <c r="J819" s="150"/>
      <c r="K819" s="123"/>
      <c r="L819" s="165"/>
      <c r="M819" s="123"/>
      <c r="N819" s="123"/>
      <c r="O819" s="123"/>
      <c r="P819" s="123"/>
      <c r="Q819" s="124"/>
      <c r="R819" s="125"/>
      <c r="S819" s="123"/>
    </row>
    <row r="820" spans="4:19" ht="15.75" customHeight="1" x14ac:dyDescent="0.25">
      <c r="D820" s="123"/>
      <c r="E820" s="152"/>
      <c r="F820" s="153"/>
      <c r="G820" s="123"/>
      <c r="H820" s="149"/>
      <c r="I820" s="171"/>
      <c r="J820" s="150"/>
      <c r="K820" s="123"/>
      <c r="L820" s="165"/>
      <c r="M820" s="123"/>
      <c r="N820" s="123"/>
      <c r="O820" s="123"/>
      <c r="P820" s="123"/>
      <c r="Q820" s="124"/>
      <c r="R820" s="125"/>
      <c r="S820" s="123"/>
    </row>
    <row r="821" spans="4:19" ht="15.75" customHeight="1" x14ac:dyDescent="0.25">
      <c r="D821" s="123"/>
      <c r="E821" s="152"/>
      <c r="F821" s="153"/>
      <c r="G821" s="123"/>
      <c r="H821" s="149"/>
      <c r="I821" s="171"/>
      <c r="J821" s="150"/>
      <c r="K821" s="123"/>
      <c r="L821" s="165"/>
      <c r="M821" s="123"/>
      <c r="N821" s="123"/>
      <c r="O821" s="123"/>
      <c r="P821" s="123"/>
      <c r="Q821" s="124"/>
      <c r="R821" s="125"/>
      <c r="S821" s="123"/>
    </row>
    <row r="822" spans="4:19" ht="15.75" customHeight="1" x14ac:dyDescent="0.25">
      <c r="D822" s="123"/>
      <c r="E822" s="152"/>
      <c r="F822" s="153"/>
      <c r="G822" s="123"/>
      <c r="H822" s="149"/>
      <c r="I822" s="171"/>
      <c r="J822" s="150"/>
      <c r="K822" s="123"/>
      <c r="L822" s="165"/>
      <c r="M822" s="123"/>
      <c r="N822" s="123"/>
      <c r="O822" s="123"/>
      <c r="P822" s="123"/>
      <c r="Q822" s="124"/>
      <c r="R822" s="125"/>
      <c r="S822" s="123"/>
    </row>
    <row r="823" spans="4:19" ht="15.75" customHeight="1" x14ac:dyDescent="0.25">
      <c r="D823" s="123"/>
      <c r="E823" s="152"/>
      <c r="F823" s="153"/>
      <c r="G823" s="123"/>
      <c r="H823" s="149"/>
      <c r="I823" s="171"/>
      <c r="J823" s="150"/>
      <c r="K823" s="123"/>
      <c r="L823" s="165"/>
      <c r="M823" s="123"/>
      <c r="N823" s="123"/>
      <c r="O823" s="123"/>
      <c r="P823" s="123"/>
      <c r="Q823" s="124"/>
      <c r="R823" s="125"/>
      <c r="S823" s="123"/>
    </row>
    <row r="824" spans="4:19" ht="15.75" customHeight="1" x14ac:dyDescent="0.25">
      <c r="D824" s="123"/>
      <c r="E824" s="152"/>
      <c r="F824" s="153"/>
      <c r="G824" s="123"/>
      <c r="H824" s="149"/>
      <c r="I824" s="171"/>
      <c r="J824" s="150"/>
      <c r="K824" s="123"/>
      <c r="L824" s="165"/>
      <c r="M824" s="123"/>
      <c r="N824" s="123"/>
      <c r="O824" s="123"/>
      <c r="P824" s="123"/>
      <c r="Q824" s="124"/>
      <c r="R824" s="125"/>
      <c r="S824" s="123"/>
    </row>
    <row r="825" spans="4:19" ht="15.75" customHeight="1" x14ac:dyDescent="0.25">
      <c r="D825" s="123"/>
      <c r="E825" s="152"/>
      <c r="F825" s="153"/>
      <c r="G825" s="123"/>
      <c r="H825" s="149"/>
      <c r="I825" s="171"/>
      <c r="J825" s="150"/>
      <c r="K825" s="123"/>
      <c r="L825" s="165"/>
      <c r="M825" s="123"/>
      <c r="N825" s="123"/>
      <c r="O825" s="123"/>
      <c r="P825" s="123"/>
      <c r="Q825" s="124"/>
      <c r="R825" s="125"/>
      <c r="S825" s="123"/>
    </row>
    <row r="826" spans="4:19" ht="15.75" customHeight="1" x14ac:dyDescent="0.25">
      <c r="D826" s="123"/>
      <c r="E826" s="152"/>
      <c r="F826" s="153"/>
      <c r="G826" s="123"/>
      <c r="H826" s="149"/>
      <c r="I826" s="171"/>
      <c r="J826" s="150"/>
      <c r="K826" s="123"/>
      <c r="L826" s="165"/>
      <c r="M826" s="123"/>
      <c r="N826" s="123"/>
      <c r="O826" s="123"/>
      <c r="P826" s="123"/>
      <c r="Q826" s="124"/>
      <c r="R826" s="125"/>
      <c r="S826" s="123"/>
    </row>
    <row r="827" spans="4:19" ht="15.75" customHeight="1" x14ac:dyDescent="0.25">
      <c r="D827" s="123"/>
      <c r="E827" s="152"/>
      <c r="F827" s="153"/>
      <c r="G827" s="123"/>
      <c r="H827" s="149"/>
      <c r="I827" s="171"/>
      <c r="J827" s="150"/>
      <c r="K827" s="123"/>
      <c r="L827" s="165"/>
      <c r="M827" s="123"/>
      <c r="N827" s="123"/>
      <c r="O827" s="123"/>
      <c r="P827" s="123"/>
      <c r="Q827" s="124"/>
      <c r="R827" s="125"/>
      <c r="S827" s="123"/>
    </row>
    <row r="828" spans="4:19" ht="15.75" customHeight="1" x14ac:dyDescent="0.25">
      <c r="D828" s="123"/>
      <c r="E828" s="152"/>
      <c r="F828" s="153"/>
      <c r="G828" s="123"/>
      <c r="H828" s="149"/>
      <c r="I828" s="171"/>
      <c r="J828" s="150"/>
      <c r="K828" s="123"/>
      <c r="L828" s="165"/>
      <c r="M828" s="123"/>
      <c r="N828" s="123"/>
      <c r="O828" s="123"/>
      <c r="P828" s="123"/>
      <c r="Q828" s="124"/>
      <c r="R828" s="125"/>
      <c r="S828" s="123"/>
    </row>
    <row r="829" spans="4:19" ht="15.75" customHeight="1" x14ac:dyDescent="0.25">
      <c r="D829" s="123"/>
      <c r="E829" s="152"/>
      <c r="F829" s="153"/>
      <c r="G829" s="123"/>
      <c r="H829" s="149"/>
      <c r="I829" s="171"/>
      <c r="J829" s="150"/>
      <c r="K829" s="123"/>
      <c r="L829" s="165"/>
      <c r="M829" s="123"/>
      <c r="N829" s="123"/>
      <c r="O829" s="123"/>
      <c r="P829" s="123"/>
      <c r="Q829" s="124"/>
      <c r="R829" s="125"/>
      <c r="S829" s="123"/>
    </row>
    <row r="830" spans="4:19" ht="15.75" customHeight="1" x14ac:dyDescent="0.25">
      <c r="D830" s="123"/>
      <c r="E830" s="152"/>
      <c r="F830" s="153"/>
      <c r="G830" s="123"/>
      <c r="H830" s="149"/>
      <c r="I830" s="171"/>
      <c r="J830" s="150"/>
      <c r="K830" s="123"/>
      <c r="L830" s="165"/>
      <c r="M830" s="123"/>
      <c r="N830" s="123"/>
      <c r="O830" s="123"/>
      <c r="P830" s="123"/>
      <c r="Q830" s="124"/>
      <c r="R830" s="125"/>
      <c r="S830" s="123"/>
    </row>
    <row r="831" spans="4:19" ht="15.75" customHeight="1" x14ac:dyDescent="0.25">
      <c r="D831" s="123"/>
      <c r="E831" s="152"/>
      <c r="F831" s="153"/>
      <c r="G831" s="123"/>
      <c r="H831" s="149"/>
      <c r="I831" s="171"/>
      <c r="J831" s="150"/>
      <c r="K831" s="123"/>
      <c r="L831" s="165"/>
      <c r="M831" s="123"/>
      <c r="N831" s="123"/>
      <c r="O831" s="123"/>
      <c r="P831" s="123"/>
      <c r="Q831" s="124"/>
      <c r="R831" s="125"/>
      <c r="S831" s="123"/>
    </row>
    <row r="832" spans="4:19" ht="15.75" customHeight="1" x14ac:dyDescent="0.25">
      <c r="D832" s="123"/>
      <c r="E832" s="152"/>
      <c r="F832" s="153"/>
      <c r="G832" s="123"/>
      <c r="H832" s="149"/>
      <c r="I832" s="171"/>
      <c r="J832" s="150"/>
      <c r="K832" s="123"/>
      <c r="L832" s="165"/>
      <c r="M832" s="123"/>
      <c r="N832" s="123"/>
      <c r="O832" s="123"/>
      <c r="P832" s="123"/>
      <c r="Q832" s="124"/>
      <c r="R832" s="125"/>
      <c r="S832" s="123"/>
    </row>
    <row r="833" spans="4:19" ht="15.75" customHeight="1" x14ac:dyDescent="0.25">
      <c r="D833" s="123"/>
      <c r="E833" s="152"/>
      <c r="F833" s="153"/>
      <c r="G833" s="123"/>
      <c r="H833" s="149"/>
      <c r="I833" s="171"/>
      <c r="J833" s="150"/>
      <c r="K833" s="123"/>
      <c r="L833" s="165"/>
      <c r="M833" s="123"/>
      <c r="N833" s="123"/>
      <c r="O833" s="123"/>
      <c r="P833" s="123"/>
      <c r="Q833" s="124"/>
      <c r="R833" s="125"/>
      <c r="S833" s="123"/>
    </row>
    <row r="834" spans="4:19" ht="15.75" customHeight="1" x14ac:dyDescent="0.25">
      <c r="D834" s="123"/>
      <c r="E834" s="152"/>
      <c r="F834" s="153"/>
      <c r="G834" s="123"/>
      <c r="H834" s="149"/>
      <c r="I834" s="171"/>
      <c r="J834" s="150"/>
      <c r="K834" s="123"/>
      <c r="L834" s="165"/>
      <c r="M834" s="123"/>
      <c r="N834" s="123"/>
      <c r="O834" s="123"/>
      <c r="P834" s="123"/>
      <c r="Q834" s="124"/>
      <c r="R834" s="125"/>
      <c r="S834" s="123"/>
    </row>
    <row r="835" spans="4:19" ht="15.75" customHeight="1" x14ac:dyDescent="0.25">
      <c r="D835" s="123"/>
      <c r="E835" s="152"/>
      <c r="F835" s="153"/>
      <c r="G835" s="123"/>
      <c r="H835" s="149"/>
      <c r="I835" s="171"/>
      <c r="J835" s="150"/>
      <c r="K835" s="123"/>
      <c r="L835" s="165"/>
      <c r="M835" s="123"/>
      <c r="N835" s="123"/>
      <c r="O835" s="123"/>
      <c r="P835" s="123"/>
      <c r="Q835" s="124"/>
      <c r="R835" s="125"/>
      <c r="S835" s="123"/>
    </row>
    <row r="836" spans="4:19" ht="15.75" customHeight="1" x14ac:dyDescent="0.25">
      <c r="D836" s="123"/>
      <c r="E836" s="152"/>
      <c r="F836" s="153"/>
      <c r="G836" s="123"/>
      <c r="H836" s="149"/>
      <c r="I836" s="171"/>
      <c r="J836" s="150"/>
      <c r="K836" s="123"/>
      <c r="L836" s="165"/>
      <c r="M836" s="123"/>
      <c r="N836" s="123"/>
      <c r="O836" s="123"/>
      <c r="P836" s="123"/>
      <c r="Q836" s="124"/>
      <c r="R836" s="125"/>
      <c r="S836" s="123"/>
    </row>
    <row r="837" spans="4:19" ht="15.75" customHeight="1" x14ac:dyDescent="0.25">
      <c r="D837" s="123"/>
      <c r="E837" s="152"/>
      <c r="F837" s="153"/>
      <c r="G837" s="123"/>
      <c r="H837" s="149"/>
      <c r="I837" s="171"/>
      <c r="J837" s="150"/>
      <c r="K837" s="123"/>
      <c r="L837" s="165"/>
      <c r="M837" s="123"/>
      <c r="N837" s="123"/>
      <c r="O837" s="123"/>
      <c r="P837" s="123"/>
      <c r="Q837" s="124"/>
      <c r="R837" s="125"/>
      <c r="S837" s="123"/>
    </row>
    <row r="838" spans="4:19" ht="15.75" customHeight="1" x14ac:dyDescent="0.25">
      <c r="D838" s="123"/>
      <c r="E838" s="152"/>
      <c r="F838" s="153"/>
      <c r="G838" s="123"/>
      <c r="H838" s="149"/>
      <c r="I838" s="171"/>
      <c r="J838" s="150"/>
      <c r="K838" s="123"/>
      <c r="L838" s="165"/>
      <c r="M838" s="123"/>
      <c r="N838" s="123"/>
      <c r="O838" s="123"/>
      <c r="P838" s="123"/>
      <c r="Q838" s="124"/>
      <c r="R838" s="125"/>
      <c r="S838" s="123"/>
    </row>
    <row r="839" spans="4:19" ht="15.75" customHeight="1" x14ac:dyDescent="0.25">
      <c r="D839" s="123"/>
      <c r="E839" s="152"/>
      <c r="F839" s="153"/>
      <c r="G839" s="123"/>
      <c r="H839" s="149"/>
      <c r="I839" s="171"/>
      <c r="J839" s="150"/>
      <c r="K839" s="123"/>
      <c r="L839" s="165"/>
      <c r="M839" s="123"/>
      <c r="N839" s="123"/>
      <c r="O839" s="123"/>
      <c r="P839" s="123"/>
      <c r="Q839" s="124"/>
      <c r="R839" s="125"/>
      <c r="S839" s="123"/>
    </row>
    <row r="840" spans="4:19" ht="15.75" customHeight="1" x14ac:dyDescent="0.25">
      <c r="D840" s="123"/>
      <c r="E840" s="152"/>
      <c r="F840" s="153"/>
      <c r="G840" s="123"/>
      <c r="H840" s="149"/>
      <c r="I840" s="171"/>
      <c r="J840" s="150"/>
      <c r="K840" s="123"/>
      <c r="L840" s="165"/>
      <c r="M840" s="123"/>
      <c r="N840" s="123"/>
      <c r="O840" s="123"/>
      <c r="P840" s="123"/>
      <c r="Q840" s="124"/>
      <c r="R840" s="125"/>
      <c r="S840" s="123"/>
    </row>
    <row r="841" spans="4:19" ht="15.75" customHeight="1" x14ac:dyDescent="0.25">
      <c r="D841" s="123"/>
      <c r="E841" s="152"/>
      <c r="F841" s="153"/>
      <c r="G841" s="123"/>
      <c r="H841" s="149"/>
      <c r="I841" s="171"/>
      <c r="J841" s="150"/>
      <c r="K841" s="123"/>
      <c r="L841" s="165"/>
      <c r="M841" s="123"/>
      <c r="N841" s="123"/>
      <c r="O841" s="123"/>
      <c r="P841" s="123"/>
      <c r="Q841" s="124"/>
      <c r="R841" s="125"/>
      <c r="S841" s="123"/>
    </row>
    <row r="842" spans="4:19" ht="15.75" customHeight="1" x14ac:dyDescent="0.25">
      <c r="D842" s="123"/>
      <c r="E842" s="152"/>
      <c r="F842" s="153"/>
      <c r="G842" s="123"/>
      <c r="H842" s="149"/>
      <c r="I842" s="171"/>
      <c r="J842" s="150"/>
      <c r="K842" s="123"/>
      <c r="L842" s="165"/>
      <c r="M842" s="123"/>
      <c r="N842" s="123"/>
      <c r="O842" s="123"/>
      <c r="P842" s="123"/>
      <c r="Q842" s="124"/>
      <c r="R842" s="125"/>
      <c r="S842" s="123"/>
    </row>
    <row r="843" spans="4:19" ht="15.75" customHeight="1" x14ac:dyDescent="0.25">
      <c r="D843" s="123"/>
      <c r="E843" s="152"/>
      <c r="F843" s="153"/>
      <c r="G843" s="123"/>
      <c r="H843" s="149"/>
      <c r="I843" s="171"/>
      <c r="J843" s="150"/>
      <c r="K843" s="123"/>
      <c r="L843" s="165"/>
      <c r="M843" s="123"/>
      <c r="N843" s="123"/>
      <c r="O843" s="123"/>
      <c r="P843" s="123"/>
      <c r="Q843" s="124"/>
      <c r="R843" s="125"/>
      <c r="S843" s="123"/>
    </row>
    <row r="844" spans="4:19" ht="15.75" customHeight="1" x14ac:dyDescent="0.25">
      <c r="D844" s="123"/>
      <c r="E844" s="152"/>
      <c r="F844" s="153"/>
      <c r="G844" s="123"/>
      <c r="H844" s="149"/>
      <c r="I844" s="171"/>
      <c r="J844" s="150"/>
      <c r="K844" s="123"/>
      <c r="L844" s="165"/>
      <c r="M844" s="123"/>
      <c r="N844" s="123"/>
      <c r="O844" s="123"/>
      <c r="P844" s="123"/>
      <c r="Q844" s="124"/>
      <c r="R844" s="125"/>
      <c r="S844" s="123"/>
    </row>
    <row r="845" spans="4:19" ht="15.75" customHeight="1" x14ac:dyDescent="0.25">
      <c r="D845" s="123"/>
      <c r="E845" s="152"/>
      <c r="F845" s="153"/>
      <c r="G845" s="123"/>
      <c r="H845" s="149"/>
      <c r="I845" s="171"/>
      <c r="J845" s="150"/>
      <c r="K845" s="123"/>
      <c r="L845" s="165"/>
      <c r="M845" s="123"/>
      <c r="N845" s="123"/>
      <c r="O845" s="123"/>
      <c r="P845" s="123"/>
      <c r="Q845" s="124"/>
      <c r="R845" s="125"/>
      <c r="S845" s="123"/>
    </row>
    <row r="846" spans="4:19" ht="15.75" customHeight="1" x14ac:dyDescent="0.25">
      <c r="D846" s="123"/>
      <c r="E846" s="152"/>
      <c r="F846" s="153"/>
      <c r="G846" s="123"/>
      <c r="H846" s="149"/>
      <c r="I846" s="171"/>
      <c r="J846" s="150"/>
      <c r="K846" s="123"/>
      <c r="L846" s="165"/>
      <c r="M846" s="123"/>
      <c r="N846" s="123"/>
      <c r="O846" s="123"/>
      <c r="P846" s="123"/>
      <c r="Q846" s="124"/>
      <c r="R846" s="125"/>
      <c r="S846" s="123"/>
    </row>
    <row r="847" spans="4:19" ht="15.75" customHeight="1" x14ac:dyDescent="0.25">
      <c r="D847" s="123"/>
      <c r="E847" s="152"/>
      <c r="F847" s="153"/>
      <c r="G847" s="123"/>
      <c r="H847" s="149"/>
      <c r="I847" s="171"/>
      <c r="J847" s="150"/>
      <c r="K847" s="123"/>
      <c r="L847" s="165"/>
      <c r="M847" s="123"/>
      <c r="N847" s="123"/>
      <c r="O847" s="123"/>
      <c r="P847" s="123"/>
      <c r="Q847" s="124"/>
      <c r="R847" s="125"/>
      <c r="S847" s="123"/>
    </row>
    <row r="848" spans="4:19" ht="15.75" customHeight="1" x14ac:dyDescent="0.25">
      <c r="D848" s="123"/>
      <c r="E848" s="152"/>
      <c r="F848" s="153"/>
      <c r="G848" s="123"/>
      <c r="H848" s="149"/>
      <c r="I848" s="171"/>
      <c r="J848" s="150"/>
      <c r="K848" s="123"/>
      <c r="L848" s="165"/>
      <c r="M848" s="123"/>
      <c r="N848" s="123"/>
      <c r="O848" s="123"/>
      <c r="P848" s="123"/>
      <c r="Q848" s="124"/>
      <c r="R848" s="125"/>
      <c r="S848" s="123"/>
    </row>
    <row r="849" spans="4:19" ht="15.75" customHeight="1" x14ac:dyDescent="0.25">
      <c r="D849" s="123"/>
      <c r="E849" s="152"/>
      <c r="F849" s="153"/>
      <c r="G849" s="123"/>
      <c r="H849" s="149"/>
      <c r="I849" s="171"/>
      <c r="J849" s="150"/>
      <c r="K849" s="123"/>
      <c r="L849" s="165"/>
      <c r="M849" s="123"/>
      <c r="N849" s="123"/>
      <c r="O849" s="123"/>
      <c r="P849" s="123"/>
      <c r="Q849" s="124"/>
      <c r="R849" s="125"/>
      <c r="S849" s="123"/>
    </row>
    <row r="850" spans="4:19" ht="15.75" customHeight="1" x14ac:dyDescent="0.25">
      <c r="D850" s="123"/>
      <c r="E850" s="152"/>
      <c r="F850" s="153"/>
      <c r="G850" s="123"/>
      <c r="H850" s="149"/>
      <c r="I850" s="171"/>
      <c r="J850" s="150"/>
      <c r="K850" s="123"/>
      <c r="L850" s="165"/>
      <c r="M850" s="123"/>
      <c r="N850" s="123"/>
      <c r="O850" s="123"/>
      <c r="P850" s="123"/>
      <c r="Q850" s="124"/>
      <c r="R850" s="125"/>
      <c r="S850" s="123"/>
    </row>
    <row r="851" spans="4:19" ht="15.75" customHeight="1" x14ac:dyDescent="0.25">
      <c r="D851" s="123"/>
      <c r="E851" s="152"/>
      <c r="F851" s="153"/>
      <c r="G851" s="123"/>
      <c r="H851" s="149"/>
      <c r="I851" s="171"/>
      <c r="J851" s="150"/>
      <c r="K851" s="123"/>
      <c r="L851" s="165"/>
      <c r="M851" s="123"/>
      <c r="N851" s="123"/>
      <c r="O851" s="123"/>
      <c r="P851" s="123"/>
      <c r="Q851" s="124"/>
      <c r="R851" s="125"/>
      <c r="S851" s="123"/>
    </row>
    <row r="852" spans="4:19" ht="15.75" customHeight="1" x14ac:dyDescent="0.25">
      <c r="D852" s="123"/>
      <c r="E852" s="152"/>
      <c r="F852" s="153"/>
      <c r="G852" s="123"/>
      <c r="H852" s="149"/>
      <c r="I852" s="171"/>
      <c r="J852" s="150"/>
      <c r="K852" s="123"/>
      <c r="L852" s="165"/>
      <c r="M852" s="123"/>
      <c r="N852" s="123"/>
      <c r="O852" s="123"/>
      <c r="P852" s="123"/>
      <c r="Q852" s="124"/>
      <c r="R852" s="125"/>
      <c r="S852" s="123"/>
    </row>
    <row r="853" spans="4:19" ht="15.75" customHeight="1" x14ac:dyDescent="0.25">
      <c r="D853" s="123"/>
      <c r="E853" s="152"/>
      <c r="F853" s="153"/>
      <c r="G853" s="123"/>
      <c r="H853" s="149"/>
      <c r="I853" s="171"/>
      <c r="J853" s="150"/>
      <c r="K853" s="123"/>
      <c r="L853" s="165"/>
      <c r="M853" s="123"/>
      <c r="N853" s="123"/>
      <c r="O853" s="123"/>
      <c r="P853" s="123"/>
      <c r="Q853" s="124"/>
      <c r="R853" s="125"/>
      <c r="S853" s="123"/>
    </row>
    <row r="854" spans="4:19" ht="15.75" customHeight="1" x14ac:dyDescent="0.25">
      <c r="D854" s="123"/>
      <c r="E854" s="152"/>
      <c r="F854" s="153"/>
      <c r="G854" s="123"/>
      <c r="H854" s="149"/>
      <c r="I854" s="171"/>
      <c r="J854" s="150"/>
      <c r="K854" s="123"/>
      <c r="L854" s="165"/>
      <c r="M854" s="123"/>
      <c r="N854" s="123"/>
      <c r="O854" s="123"/>
      <c r="P854" s="123"/>
      <c r="Q854" s="124"/>
      <c r="R854" s="125"/>
      <c r="S854" s="123"/>
    </row>
    <row r="855" spans="4:19" ht="15.75" customHeight="1" x14ac:dyDescent="0.25">
      <c r="D855" s="123"/>
      <c r="E855" s="152"/>
      <c r="F855" s="153"/>
      <c r="G855" s="123"/>
      <c r="H855" s="149"/>
      <c r="I855" s="171"/>
      <c r="J855" s="150"/>
      <c r="K855" s="123"/>
      <c r="L855" s="165"/>
      <c r="M855" s="123"/>
      <c r="N855" s="123"/>
      <c r="O855" s="123"/>
      <c r="P855" s="123"/>
      <c r="Q855" s="124"/>
      <c r="R855" s="125"/>
      <c r="S855" s="123"/>
    </row>
    <row r="856" spans="4:19" ht="15.75" customHeight="1" x14ac:dyDescent="0.25">
      <c r="D856" s="123"/>
      <c r="E856" s="152"/>
      <c r="F856" s="153"/>
      <c r="G856" s="123"/>
      <c r="H856" s="149"/>
      <c r="I856" s="171"/>
      <c r="J856" s="150"/>
      <c r="K856" s="123"/>
      <c r="L856" s="165"/>
      <c r="M856" s="123"/>
      <c r="N856" s="123"/>
      <c r="O856" s="123"/>
      <c r="P856" s="123"/>
      <c r="Q856" s="124"/>
      <c r="R856" s="125"/>
      <c r="S856" s="123"/>
    </row>
    <row r="857" spans="4:19" ht="15.75" customHeight="1" x14ac:dyDescent="0.25">
      <c r="D857" s="123"/>
      <c r="E857" s="152"/>
      <c r="F857" s="153"/>
      <c r="G857" s="123"/>
      <c r="H857" s="149"/>
      <c r="I857" s="171"/>
      <c r="J857" s="150"/>
      <c r="K857" s="123"/>
      <c r="L857" s="165"/>
      <c r="M857" s="123"/>
      <c r="N857" s="123"/>
      <c r="O857" s="123"/>
      <c r="P857" s="123"/>
      <c r="Q857" s="124"/>
      <c r="R857" s="125"/>
      <c r="S857" s="123"/>
    </row>
    <row r="858" spans="4:19" ht="15.75" customHeight="1" x14ac:dyDescent="0.25">
      <c r="D858" s="123"/>
      <c r="E858" s="152"/>
      <c r="F858" s="153"/>
      <c r="G858" s="123"/>
      <c r="H858" s="149"/>
      <c r="I858" s="171"/>
      <c r="J858" s="150"/>
      <c r="K858" s="123"/>
      <c r="L858" s="165"/>
      <c r="M858" s="123"/>
      <c r="N858" s="123"/>
      <c r="O858" s="123"/>
      <c r="P858" s="123"/>
      <c r="Q858" s="124"/>
      <c r="R858" s="125"/>
      <c r="S858" s="123"/>
    </row>
    <row r="859" spans="4:19" ht="15.75" customHeight="1" x14ac:dyDescent="0.25">
      <c r="D859" s="123"/>
      <c r="E859" s="152"/>
      <c r="F859" s="153"/>
      <c r="G859" s="123"/>
      <c r="H859" s="149"/>
      <c r="I859" s="171"/>
      <c r="J859" s="150"/>
      <c r="K859" s="123"/>
      <c r="L859" s="165"/>
      <c r="M859" s="123"/>
      <c r="N859" s="123"/>
      <c r="O859" s="123"/>
      <c r="P859" s="123"/>
      <c r="Q859" s="124"/>
      <c r="R859" s="125"/>
      <c r="S859" s="123"/>
    </row>
    <row r="860" spans="4:19" ht="15.75" customHeight="1" x14ac:dyDescent="0.25">
      <c r="D860" s="123"/>
      <c r="E860" s="152"/>
      <c r="F860" s="153"/>
      <c r="G860" s="123"/>
      <c r="H860" s="149"/>
      <c r="I860" s="171"/>
      <c r="J860" s="150"/>
      <c r="K860" s="123"/>
      <c r="L860" s="165"/>
      <c r="M860" s="123"/>
      <c r="N860" s="123"/>
      <c r="O860" s="123"/>
      <c r="P860" s="123"/>
      <c r="Q860" s="124"/>
      <c r="R860" s="125"/>
      <c r="S860" s="123"/>
    </row>
    <row r="861" spans="4:19" ht="15.75" customHeight="1" x14ac:dyDescent="0.25">
      <c r="D861" s="123"/>
      <c r="E861" s="152"/>
      <c r="F861" s="153"/>
      <c r="G861" s="123"/>
      <c r="H861" s="149"/>
      <c r="I861" s="171"/>
      <c r="J861" s="150"/>
      <c r="K861" s="123"/>
      <c r="L861" s="165"/>
      <c r="M861" s="123"/>
      <c r="N861" s="123"/>
      <c r="O861" s="123"/>
      <c r="P861" s="123"/>
      <c r="Q861" s="124"/>
      <c r="R861" s="125"/>
      <c r="S861" s="123"/>
    </row>
    <row r="862" spans="4:19" ht="15.75" customHeight="1" x14ac:dyDescent="0.25">
      <c r="D862" s="123"/>
      <c r="E862" s="152"/>
      <c r="F862" s="153"/>
      <c r="G862" s="123"/>
      <c r="H862" s="149"/>
      <c r="I862" s="171"/>
      <c r="J862" s="150"/>
      <c r="K862" s="123"/>
      <c r="L862" s="165"/>
      <c r="M862" s="123"/>
      <c r="N862" s="123"/>
      <c r="O862" s="123"/>
      <c r="P862" s="123"/>
      <c r="Q862" s="124"/>
      <c r="R862" s="125"/>
      <c r="S862" s="123"/>
    </row>
    <row r="863" spans="4:19" ht="15.75" customHeight="1" x14ac:dyDescent="0.25">
      <c r="D863" s="123"/>
      <c r="E863" s="152"/>
      <c r="F863" s="153"/>
      <c r="G863" s="123"/>
      <c r="H863" s="149"/>
      <c r="I863" s="171"/>
      <c r="J863" s="150"/>
      <c r="K863" s="123"/>
      <c r="L863" s="165"/>
      <c r="M863" s="123"/>
      <c r="N863" s="123"/>
      <c r="O863" s="123"/>
      <c r="P863" s="123"/>
      <c r="Q863" s="124"/>
      <c r="R863" s="125"/>
      <c r="S863" s="123"/>
    </row>
    <row r="864" spans="4:19" ht="15.75" customHeight="1" x14ac:dyDescent="0.25">
      <c r="D864" s="123"/>
      <c r="E864" s="152"/>
      <c r="F864" s="153"/>
      <c r="G864" s="123"/>
      <c r="H864" s="149"/>
      <c r="I864" s="171"/>
      <c r="J864" s="150"/>
      <c r="K864" s="123"/>
      <c r="L864" s="165"/>
      <c r="M864" s="123"/>
      <c r="N864" s="123"/>
      <c r="O864" s="123"/>
      <c r="P864" s="123"/>
      <c r="Q864" s="124"/>
      <c r="R864" s="125"/>
      <c r="S864" s="123"/>
    </row>
    <row r="865" spans="4:19" ht="15.75" customHeight="1" x14ac:dyDescent="0.25">
      <c r="D865" s="123"/>
      <c r="E865" s="152"/>
      <c r="F865" s="153"/>
      <c r="G865" s="123"/>
      <c r="H865" s="149"/>
      <c r="I865" s="171"/>
      <c r="J865" s="150"/>
      <c r="K865" s="123"/>
      <c r="L865" s="165"/>
      <c r="M865" s="123"/>
      <c r="N865" s="123"/>
      <c r="O865" s="123"/>
      <c r="P865" s="123"/>
      <c r="Q865" s="124"/>
      <c r="R865" s="125"/>
      <c r="S865" s="123"/>
    </row>
    <row r="866" spans="4:19" ht="15.75" customHeight="1" x14ac:dyDescent="0.25">
      <c r="D866" s="123"/>
      <c r="E866" s="152"/>
      <c r="F866" s="153"/>
      <c r="G866" s="123"/>
      <c r="H866" s="149"/>
      <c r="I866" s="171"/>
      <c r="J866" s="150"/>
      <c r="K866" s="123"/>
      <c r="L866" s="165"/>
      <c r="M866" s="123"/>
      <c r="N866" s="123"/>
      <c r="O866" s="123"/>
      <c r="P866" s="123"/>
      <c r="Q866" s="124"/>
      <c r="R866" s="125"/>
      <c r="S866" s="123"/>
    </row>
    <row r="867" spans="4:19" ht="15.75" customHeight="1" x14ac:dyDescent="0.25">
      <c r="D867" s="123"/>
      <c r="E867" s="152"/>
      <c r="F867" s="153"/>
      <c r="G867" s="123"/>
      <c r="H867" s="149"/>
      <c r="I867" s="171"/>
      <c r="J867" s="150"/>
      <c r="K867" s="123"/>
      <c r="L867" s="165"/>
      <c r="M867" s="123"/>
      <c r="N867" s="123"/>
      <c r="O867" s="123"/>
      <c r="P867" s="123"/>
      <c r="Q867" s="124"/>
      <c r="R867" s="125"/>
      <c r="S867" s="123"/>
    </row>
    <row r="868" spans="4:19" ht="15.75" customHeight="1" x14ac:dyDescent="0.25">
      <c r="D868" s="123"/>
      <c r="E868" s="152"/>
      <c r="F868" s="153"/>
      <c r="G868" s="123"/>
      <c r="H868" s="149"/>
      <c r="I868" s="171"/>
      <c r="J868" s="150"/>
      <c r="K868" s="123"/>
      <c r="L868" s="165"/>
      <c r="M868" s="123"/>
      <c r="N868" s="123"/>
      <c r="O868" s="123"/>
      <c r="P868" s="123"/>
      <c r="Q868" s="124"/>
      <c r="R868" s="125"/>
      <c r="S868" s="123"/>
    </row>
    <row r="869" spans="4:19" ht="15.75" customHeight="1" x14ac:dyDescent="0.25">
      <c r="D869" s="123"/>
      <c r="E869" s="152"/>
      <c r="F869" s="153"/>
      <c r="G869" s="123"/>
      <c r="H869" s="149"/>
      <c r="I869" s="171"/>
      <c r="J869" s="150"/>
      <c r="K869" s="123"/>
      <c r="L869" s="165"/>
      <c r="M869" s="123"/>
      <c r="N869" s="123"/>
      <c r="O869" s="123"/>
      <c r="P869" s="123"/>
      <c r="Q869" s="124"/>
      <c r="R869" s="125"/>
      <c r="S869" s="123"/>
    </row>
    <row r="870" spans="4:19" ht="15.75" customHeight="1" x14ac:dyDescent="0.25">
      <c r="D870" s="123"/>
      <c r="E870" s="152"/>
      <c r="F870" s="153"/>
      <c r="G870" s="123"/>
      <c r="H870" s="149"/>
      <c r="I870" s="171"/>
      <c r="J870" s="150"/>
      <c r="K870" s="123"/>
      <c r="L870" s="165"/>
      <c r="M870" s="123"/>
      <c r="N870" s="123"/>
      <c r="O870" s="123"/>
      <c r="P870" s="123"/>
      <c r="Q870" s="124"/>
      <c r="R870" s="125"/>
      <c r="S870" s="123"/>
    </row>
    <row r="871" spans="4:19" ht="15.75" customHeight="1" x14ac:dyDescent="0.25">
      <c r="D871" s="123"/>
      <c r="E871" s="152"/>
      <c r="F871" s="153"/>
      <c r="G871" s="123"/>
      <c r="H871" s="149"/>
      <c r="I871" s="171"/>
      <c r="J871" s="150"/>
      <c r="K871" s="123"/>
      <c r="L871" s="165"/>
      <c r="M871" s="123"/>
      <c r="N871" s="123"/>
      <c r="O871" s="123"/>
      <c r="P871" s="123"/>
      <c r="Q871" s="124"/>
      <c r="R871" s="125"/>
      <c r="S871" s="123"/>
    </row>
    <row r="872" spans="4:19" ht="15.75" customHeight="1" x14ac:dyDescent="0.25">
      <c r="D872" s="123"/>
      <c r="E872" s="152"/>
      <c r="F872" s="153"/>
      <c r="G872" s="123"/>
      <c r="H872" s="149"/>
      <c r="I872" s="171"/>
      <c r="J872" s="150"/>
      <c r="K872" s="123"/>
      <c r="L872" s="165"/>
      <c r="M872" s="123"/>
      <c r="N872" s="123"/>
      <c r="O872" s="123"/>
      <c r="P872" s="123"/>
      <c r="Q872" s="124"/>
      <c r="R872" s="125"/>
      <c r="S872" s="123"/>
    </row>
    <row r="873" spans="4:19" ht="15.75" customHeight="1" x14ac:dyDescent="0.25">
      <c r="D873" s="123"/>
      <c r="E873" s="152"/>
      <c r="F873" s="153"/>
      <c r="G873" s="123"/>
      <c r="H873" s="149"/>
      <c r="I873" s="171"/>
      <c r="J873" s="150"/>
      <c r="K873" s="123"/>
      <c r="L873" s="165"/>
      <c r="M873" s="123"/>
      <c r="N873" s="123"/>
      <c r="O873" s="123"/>
      <c r="P873" s="123"/>
      <c r="Q873" s="124"/>
      <c r="R873" s="125"/>
      <c r="S873" s="123"/>
    </row>
    <row r="874" spans="4:19" ht="15.75" customHeight="1" x14ac:dyDescent="0.25">
      <c r="D874" s="123"/>
      <c r="E874" s="152"/>
      <c r="F874" s="153"/>
      <c r="G874" s="123"/>
      <c r="H874" s="149"/>
      <c r="I874" s="171"/>
      <c r="J874" s="150"/>
      <c r="K874" s="123"/>
      <c r="L874" s="165"/>
      <c r="M874" s="123"/>
      <c r="N874" s="123"/>
      <c r="O874" s="123"/>
      <c r="P874" s="123"/>
      <c r="Q874" s="124"/>
      <c r="R874" s="125"/>
      <c r="S874" s="123"/>
    </row>
    <row r="875" spans="4:19" ht="15.75" customHeight="1" x14ac:dyDescent="0.25">
      <c r="D875" s="123"/>
      <c r="E875" s="152"/>
      <c r="F875" s="153"/>
      <c r="G875" s="123"/>
      <c r="H875" s="149"/>
      <c r="I875" s="171"/>
      <c r="J875" s="150"/>
      <c r="K875" s="123"/>
      <c r="L875" s="165"/>
      <c r="M875" s="123"/>
      <c r="N875" s="123"/>
      <c r="O875" s="123"/>
      <c r="P875" s="123"/>
      <c r="Q875" s="124"/>
      <c r="R875" s="125"/>
      <c r="S875" s="123"/>
    </row>
    <row r="876" spans="4:19" ht="15.75" customHeight="1" x14ac:dyDescent="0.25">
      <c r="D876" s="123"/>
      <c r="E876" s="152"/>
      <c r="F876" s="153"/>
      <c r="G876" s="123"/>
      <c r="H876" s="149"/>
      <c r="I876" s="171"/>
      <c r="J876" s="150"/>
      <c r="K876" s="123"/>
      <c r="L876" s="165"/>
      <c r="M876" s="123"/>
      <c r="N876" s="123"/>
      <c r="O876" s="123"/>
      <c r="P876" s="123"/>
      <c r="Q876" s="124"/>
      <c r="R876" s="125"/>
      <c r="S876" s="123"/>
    </row>
    <row r="877" spans="4:19" ht="15.75" customHeight="1" x14ac:dyDescent="0.25">
      <c r="D877" s="123"/>
      <c r="E877" s="152"/>
      <c r="F877" s="153"/>
      <c r="G877" s="123"/>
      <c r="H877" s="149"/>
      <c r="I877" s="171"/>
      <c r="J877" s="150"/>
      <c r="K877" s="123"/>
      <c r="L877" s="165"/>
      <c r="M877" s="123"/>
      <c r="N877" s="123"/>
      <c r="O877" s="123"/>
      <c r="P877" s="123"/>
      <c r="Q877" s="124"/>
      <c r="R877" s="125"/>
      <c r="S877" s="123"/>
    </row>
    <row r="878" spans="4:19" ht="15.75" customHeight="1" x14ac:dyDescent="0.25">
      <c r="D878" s="123"/>
      <c r="E878" s="152"/>
      <c r="F878" s="153"/>
      <c r="G878" s="123"/>
      <c r="H878" s="149"/>
      <c r="I878" s="171"/>
      <c r="J878" s="150"/>
      <c r="K878" s="123"/>
      <c r="L878" s="165"/>
      <c r="M878" s="123"/>
      <c r="N878" s="123"/>
      <c r="O878" s="123"/>
      <c r="P878" s="123"/>
      <c r="Q878" s="124"/>
      <c r="R878" s="125"/>
      <c r="S878" s="123"/>
    </row>
    <row r="879" spans="4:19" ht="15.75" customHeight="1" x14ac:dyDescent="0.25">
      <c r="D879" s="123"/>
      <c r="E879" s="152"/>
      <c r="F879" s="153"/>
      <c r="G879" s="123"/>
      <c r="H879" s="149"/>
      <c r="I879" s="171"/>
      <c r="J879" s="150"/>
      <c r="K879" s="123"/>
      <c r="L879" s="165"/>
      <c r="M879" s="123"/>
      <c r="N879" s="123"/>
      <c r="O879" s="123"/>
      <c r="P879" s="123"/>
      <c r="Q879" s="124"/>
      <c r="R879" s="125"/>
      <c r="S879" s="123"/>
    </row>
    <row r="880" spans="4:19" ht="15.75" customHeight="1" x14ac:dyDescent="0.25">
      <c r="D880" s="123"/>
      <c r="E880" s="152"/>
      <c r="F880" s="153"/>
      <c r="G880" s="123"/>
      <c r="H880" s="149"/>
      <c r="I880" s="171"/>
      <c r="J880" s="150"/>
      <c r="K880" s="123"/>
      <c r="L880" s="165"/>
      <c r="M880" s="123"/>
      <c r="N880" s="123"/>
      <c r="O880" s="123"/>
      <c r="P880" s="123"/>
      <c r="Q880" s="124"/>
      <c r="R880" s="125"/>
      <c r="S880" s="123"/>
    </row>
    <row r="881" spans="4:19" ht="15.75" customHeight="1" x14ac:dyDescent="0.25">
      <c r="D881" s="123"/>
      <c r="E881" s="152"/>
      <c r="F881" s="153"/>
      <c r="G881" s="123"/>
      <c r="H881" s="149"/>
      <c r="I881" s="171"/>
      <c r="J881" s="150"/>
      <c r="K881" s="123"/>
      <c r="L881" s="165"/>
      <c r="M881" s="123"/>
      <c r="N881" s="123"/>
      <c r="O881" s="123"/>
      <c r="P881" s="123"/>
      <c r="Q881" s="124"/>
      <c r="R881" s="125"/>
      <c r="S881" s="123"/>
    </row>
    <row r="882" spans="4:19" ht="15.75" customHeight="1" x14ac:dyDescent="0.25">
      <c r="D882" s="123"/>
      <c r="E882" s="152"/>
      <c r="F882" s="153"/>
      <c r="G882" s="123"/>
      <c r="H882" s="149"/>
      <c r="I882" s="171"/>
      <c r="J882" s="150"/>
      <c r="K882" s="123"/>
      <c r="L882" s="165"/>
      <c r="M882" s="123"/>
      <c r="N882" s="123"/>
      <c r="O882" s="123"/>
      <c r="P882" s="123"/>
      <c r="Q882" s="124"/>
      <c r="R882" s="125"/>
      <c r="S882" s="123"/>
    </row>
    <row r="883" spans="4:19" ht="15.75" customHeight="1" x14ac:dyDescent="0.25">
      <c r="D883" s="123"/>
      <c r="E883" s="152"/>
      <c r="F883" s="153"/>
      <c r="G883" s="123"/>
      <c r="H883" s="149"/>
      <c r="I883" s="171"/>
      <c r="J883" s="150"/>
      <c r="K883" s="123"/>
      <c r="L883" s="165"/>
      <c r="M883" s="123"/>
      <c r="N883" s="123"/>
      <c r="O883" s="123"/>
      <c r="P883" s="123"/>
      <c r="Q883" s="124"/>
      <c r="R883" s="125"/>
      <c r="S883" s="123"/>
    </row>
    <row r="884" spans="4:19" ht="15.75" customHeight="1" x14ac:dyDescent="0.25">
      <c r="D884" s="123"/>
      <c r="E884" s="152"/>
      <c r="F884" s="153"/>
      <c r="G884" s="123"/>
      <c r="H884" s="149"/>
      <c r="I884" s="171"/>
      <c r="J884" s="150"/>
      <c r="K884" s="123"/>
      <c r="L884" s="165"/>
      <c r="M884" s="123"/>
      <c r="N884" s="123"/>
      <c r="O884" s="123"/>
      <c r="P884" s="123"/>
      <c r="Q884" s="124"/>
      <c r="R884" s="125"/>
      <c r="S884" s="123"/>
    </row>
    <row r="885" spans="4:19" ht="15.75" customHeight="1" x14ac:dyDescent="0.25">
      <c r="D885" s="123"/>
      <c r="E885" s="152"/>
      <c r="F885" s="153"/>
      <c r="G885" s="123"/>
      <c r="H885" s="149"/>
      <c r="I885" s="171"/>
      <c r="J885" s="150"/>
      <c r="K885" s="123"/>
      <c r="L885" s="165"/>
      <c r="M885" s="123"/>
      <c r="N885" s="123"/>
      <c r="O885" s="123"/>
      <c r="P885" s="123"/>
      <c r="Q885" s="124"/>
      <c r="R885" s="125"/>
      <c r="S885" s="123"/>
    </row>
    <row r="886" spans="4:19" ht="15.75" customHeight="1" x14ac:dyDescent="0.25">
      <c r="D886" s="123"/>
      <c r="E886" s="152"/>
      <c r="F886" s="153"/>
      <c r="G886" s="123"/>
      <c r="H886" s="149"/>
      <c r="I886" s="171"/>
      <c r="J886" s="150"/>
      <c r="K886" s="123"/>
      <c r="L886" s="165"/>
      <c r="M886" s="123"/>
      <c r="N886" s="123"/>
      <c r="O886" s="123"/>
      <c r="P886" s="123"/>
      <c r="Q886" s="124"/>
      <c r="R886" s="125"/>
      <c r="S886" s="123"/>
    </row>
    <row r="887" spans="4:19" ht="15.75" customHeight="1" x14ac:dyDescent="0.25">
      <c r="D887" s="123"/>
      <c r="E887" s="152"/>
      <c r="F887" s="153"/>
      <c r="G887" s="123"/>
      <c r="H887" s="149"/>
      <c r="I887" s="171"/>
      <c r="J887" s="150"/>
      <c r="K887" s="123"/>
      <c r="L887" s="165"/>
      <c r="M887" s="123"/>
      <c r="N887" s="123"/>
      <c r="O887" s="123"/>
      <c r="P887" s="123"/>
      <c r="Q887" s="124"/>
      <c r="R887" s="125"/>
      <c r="S887" s="123"/>
    </row>
    <row r="888" spans="4:19" ht="15.75" customHeight="1" x14ac:dyDescent="0.25">
      <c r="D888" s="123"/>
      <c r="E888" s="152"/>
      <c r="F888" s="153"/>
      <c r="G888" s="123"/>
      <c r="H888" s="149"/>
      <c r="I888" s="171"/>
      <c r="J888" s="150"/>
      <c r="K888" s="123"/>
      <c r="L888" s="165"/>
      <c r="M888" s="123"/>
      <c r="N888" s="123"/>
      <c r="O888" s="123"/>
      <c r="P888" s="123"/>
      <c r="Q888" s="124"/>
      <c r="R888" s="125"/>
      <c r="S888" s="123"/>
    </row>
    <row r="889" spans="4:19" ht="15.75" customHeight="1" x14ac:dyDescent="0.25">
      <c r="D889" s="123"/>
      <c r="E889" s="152"/>
      <c r="F889" s="153"/>
      <c r="G889" s="123"/>
      <c r="H889" s="149"/>
      <c r="I889" s="171"/>
      <c r="J889" s="150"/>
      <c r="K889" s="123"/>
      <c r="L889" s="165"/>
      <c r="M889" s="123"/>
      <c r="N889" s="123"/>
      <c r="O889" s="123"/>
      <c r="P889" s="123"/>
      <c r="Q889" s="124"/>
      <c r="R889" s="125"/>
      <c r="S889" s="123"/>
    </row>
    <row r="890" spans="4:19" ht="15.75" customHeight="1" x14ac:dyDescent="0.25">
      <c r="D890" s="123"/>
      <c r="E890" s="152"/>
      <c r="F890" s="153"/>
      <c r="G890" s="123"/>
      <c r="H890" s="149"/>
      <c r="I890" s="171"/>
      <c r="J890" s="150"/>
      <c r="K890" s="123"/>
      <c r="L890" s="165"/>
      <c r="M890" s="123"/>
      <c r="N890" s="123"/>
      <c r="O890" s="123"/>
      <c r="P890" s="123"/>
      <c r="Q890" s="124"/>
      <c r="R890" s="125"/>
      <c r="S890" s="123"/>
    </row>
    <row r="891" spans="4:19" ht="15.75" customHeight="1" x14ac:dyDescent="0.25">
      <c r="D891" s="123"/>
      <c r="E891" s="152"/>
      <c r="F891" s="153"/>
      <c r="G891" s="123"/>
      <c r="H891" s="149"/>
      <c r="I891" s="171"/>
      <c r="J891" s="150"/>
      <c r="K891" s="123"/>
      <c r="L891" s="165"/>
      <c r="M891" s="123"/>
      <c r="N891" s="123"/>
      <c r="O891" s="123"/>
      <c r="P891" s="123"/>
      <c r="Q891" s="124"/>
      <c r="R891" s="125"/>
      <c r="S891" s="123"/>
    </row>
    <row r="892" spans="4:19" ht="15.75" customHeight="1" x14ac:dyDescent="0.25">
      <c r="D892" s="123"/>
      <c r="E892" s="152"/>
      <c r="F892" s="153"/>
      <c r="G892" s="123"/>
      <c r="H892" s="149"/>
      <c r="I892" s="171"/>
      <c r="J892" s="150"/>
      <c r="K892" s="123"/>
      <c r="L892" s="165"/>
      <c r="M892" s="123"/>
      <c r="N892" s="123"/>
      <c r="O892" s="123"/>
      <c r="P892" s="123"/>
      <c r="Q892" s="124"/>
      <c r="R892" s="125"/>
      <c r="S892" s="123"/>
    </row>
    <row r="893" spans="4:19" ht="15.75" customHeight="1" x14ac:dyDescent="0.25">
      <c r="D893" s="123"/>
      <c r="E893" s="152"/>
      <c r="F893" s="153"/>
      <c r="G893" s="123"/>
      <c r="H893" s="149"/>
      <c r="I893" s="171"/>
      <c r="J893" s="150"/>
      <c r="K893" s="123"/>
      <c r="L893" s="165"/>
      <c r="M893" s="123"/>
      <c r="N893" s="123"/>
      <c r="O893" s="123"/>
      <c r="P893" s="123"/>
      <c r="Q893" s="124"/>
      <c r="R893" s="125"/>
      <c r="S893" s="123"/>
    </row>
    <row r="894" spans="4:19" ht="15.75" customHeight="1" x14ac:dyDescent="0.25">
      <c r="D894" s="123"/>
      <c r="E894" s="152"/>
      <c r="F894" s="153"/>
      <c r="G894" s="123"/>
      <c r="H894" s="149"/>
      <c r="I894" s="171"/>
      <c r="J894" s="150"/>
      <c r="K894" s="123"/>
      <c r="L894" s="165"/>
      <c r="M894" s="123"/>
      <c r="N894" s="123"/>
      <c r="O894" s="123"/>
      <c r="P894" s="123"/>
      <c r="Q894" s="124"/>
      <c r="R894" s="125"/>
      <c r="S894" s="123"/>
    </row>
    <row r="895" spans="4:19" ht="15.75" customHeight="1" x14ac:dyDescent="0.25">
      <c r="D895" s="123"/>
      <c r="E895" s="152"/>
      <c r="F895" s="153"/>
      <c r="G895" s="123"/>
      <c r="H895" s="149"/>
      <c r="I895" s="171"/>
      <c r="J895" s="150"/>
      <c r="K895" s="123"/>
      <c r="L895" s="165"/>
      <c r="M895" s="123"/>
      <c r="N895" s="123"/>
      <c r="O895" s="123"/>
      <c r="P895" s="123"/>
      <c r="Q895" s="124"/>
      <c r="R895" s="125"/>
      <c r="S895" s="123"/>
    </row>
    <row r="896" spans="4:19" ht="15.75" customHeight="1" x14ac:dyDescent="0.25">
      <c r="D896" s="123"/>
      <c r="E896" s="152"/>
      <c r="F896" s="153"/>
      <c r="G896" s="123"/>
      <c r="H896" s="149"/>
      <c r="I896" s="171"/>
      <c r="J896" s="150"/>
      <c r="K896" s="123"/>
      <c r="L896" s="165"/>
      <c r="M896" s="123"/>
      <c r="N896" s="123"/>
      <c r="O896" s="123"/>
      <c r="P896" s="123"/>
      <c r="Q896" s="124"/>
      <c r="R896" s="125"/>
      <c r="S896" s="123"/>
    </row>
    <row r="897" spans="4:19" ht="15.75" customHeight="1" x14ac:dyDescent="0.25">
      <c r="D897" s="123"/>
      <c r="E897" s="152"/>
      <c r="F897" s="153"/>
      <c r="G897" s="123"/>
      <c r="H897" s="149"/>
      <c r="I897" s="171"/>
      <c r="J897" s="150"/>
      <c r="K897" s="123"/>
      <c r="L897" s="165"/>
      <c r="M897" s="123"/>
      <c r="N897" s="123"/>
      <c r="O897" s="123"/>
      <c r="P897" s="123"/>
      <c r="Q897" s="124"/>
      <c r="R897" s="125"/>
      <c r="S897" s="123"/>
    </row>
    <row r="898" spans="4:19" ht="15.75" customHeight="1" x14ac:dyDescent="0.25">
      <c r="D898" s="123"/>
      <c r="E898" s="152"/>
      <c r="F898" s="153"/>
      <c r="G898" s="123"/>
      <c r="H898" s="149"/>
      <c r="I898" s="171"/>
      <c r="J898" s="150"/>
      <c r="K898" s="123"/>
      <c r="L898" s="165"/>
      <c r="M898" s="123"/>
      <c r="N898" s="123"/>
      <c r="O898" s="123"/>
      <c r="P898" s="123"/>
      <c r="Q898" s="124"/>
      <c r="R898" s="125"/>
      <c r="S898" s="123"/>
    </row>
    <row r="899" spans="4:19" ht="15.75" customHeight="1" x14ac:dyDescent="0.25">
      <c r="D899" s="123"/>
      <c r="E899" s="152"/>
      <c r="F899" s="153"/>
      <c r="G899" s="123"/>
      <c r="H899" s="149"/>
      <c r="I899" s="171"/>
      <c r="J899" s="150"/>
      <c r="K899" s="123"/>
      <c r="L899" s="165"/>
      <c r="M899" s="123"/>
      <c r="N899" s="123"/>
      <c r="O899" s="123"/>
      <c r="P899" s="123"/>
      <c r="Q899" s="124"/>
      <c r="R899" s="125"/>
      <c r="S899" s="123"/>
    </row>
    <row r="900" spans="4:19" ht="15.75" customHeight="1" x14ac:dyDescent="0.25">
      <c r="D900" s="123"/>
      <c r="E900" s="152"/>
      <c r="F900" s="153"/>
      <c r="G900" s="123"/>
      <c r="H900" s="149"/>
      <c r="I900" s="171"/>
      <c r="J900" s="150"/>
      <c r="K900" s="123"/>
      <c r="L900" s="165"/>
      <c r="M900" s="123"/>
      <c r="N900" s="123"/>
      <c r="O900" s="123"/>
      <c r="P900" s="123"/>
      <c r="Q900" s="124"/>
      <c r="R900" s="125"/>
      <c r="S900" s="123"/>
    </row>
    <row r="901" spans="4:19" ht="15.75" customHeight="1" x14ac:dyDescent="0.25">
      <c r="D901" s="123"/>
      <c r="E901" s="152"/>
      <c r="F901" s="153"/>
      <c r="G901" s="123"/>
      <c r="H901" s="149"/>
      <c r="I901" s="171"/>
      <c r="J901" s="150"/>
      <c r="K901" s="123"/>
      <c r="L901" s="165"/>
      <c r="M901" s="123"/>
      <c r="N901" s="123"/>
      <c r="O901" s="123"/>
      <c r="P901" s="123"/>
      <c r="Q901" s="124"/>
      <c r="R901" s="125"/>
      <c r="S901" s="123"/>
    </row>
    <row r="902" spans="4:19" ht="15.75" customHeight="1" x14ac:dyDescent="0.25">
      <c r="D902" s="123"/>
      <c r="E902" s="152"/>
      <c r="F902" s="153"/>
      <c r="G902" s="123"/>
      <c r="H902" s="149"/>
      <c r="I902" s="171"/>
      <c r="J902" s="150"/>
      <c r="K902" s="123"/>
      <c r="L902" s="165"/>
      <c r="M902" s="123"/>
      <c r="N902" s="123"/>
      <c r="O902" s="123"/>
      <c r="P902" s="123"/>
      <c r="Q902" s="124"/>
      <c r="R902" s="125"/>
      <c r="S902" s="123"/>
    </row>
    <row r="903" spans="4:19" ht="15.75" customHeight="1" x14ac:dyDescent="0.25">
      <c r="D903" s="123"/>
      <c r="E903" s="152"/>
      <c r="F903" s="153"/>
      <c r="G903" s="123"/>
      <c r="H903" s="149"/>
      <c r="I903" s="171"/>
      <c r="J903" s="150"/>
      <c r="K903" s="123"/>
      <c r="L903" s="165"/>
      <c r="M903" s="123"/>
      <c r="N903" s="123"/>
      <c r="O903" s="123"/>
      <c r="P903" s="123"/>
      <c r="Q903" s="124"/>
      <c r="R903" s="125"/>
      <c r="S903" s="123"/>
    </row>
    <row r="904" spans="4:19" ht="15.75" customHeight="1" x14ac:dyDescent="0.25">
      <c r="D904" s="123"/>
      <c r="E904" s="152"/>
      <c r="F904" s="153"/>
      <c r="G904" s="123"/>
      <c r="H904" s="149"/>
      <c r="I904" s="171"/>
      <c r="J904" s="150"/>
      <c r="K904" s="123"/>
      <c r="L904" s="165"/>
      <c r="M904" s="123"/>
      <c r="N904" s="123"/>
      <c r="O904" s="123"/>
      <c r="P904" s="123"/>
      <c r="Q904" s="124"/>
      <c r="R904" s="125"/>
      <c r="S904" s="123"/>
    </row>
    <row r="905" spans="4:19" ht="15.75" customHeight="1" x14ac:dyDescent="0.25">
      <c r="D905" s="123"/>
      <c r="E905" s="152"/>
      <c r="F905" s="153"/>
      <c r="G905" s="123"/>
      <c r="H905" s="149"/>
      <c r="I905" s="171"/>
      <c r="J905" s="150"/>
      <c r="K905" s="123"/>
      <c r="L905" s="165"/>
      <c r="M905" s="123"/>
      <c r="N905" s="123"/>
      <c r="O905" s="123"/>
      <c r="P905" s="123"/>
      <c r="Q905" s="124"/>
      <c r="R905" s="125"/>
      <c r="S905" s="123"/>
    </row>
    <row r="906" spans="4:19" ht="15.75" customHeight="1" x14ac:dyDescent="0.25">
      <c r="D906" s="123"/>
      <c r="E906" s="152"/>
      <c r="F906" s="153"/>
      <c r="G906" s="123"/>
      <c r="H906" s="149"/>
      <c r="I906" s="171"/>
      <c r="J906" s="150"/>
      <c r="K906" s="123"/>
      <c r="L906" s="165"/>
      <c r="M906" s="123"/>
      <c r="N906" s="123"/>
      <c r="O906" s="123"/>
      <c r="P906" s="123"/>
      <c r="Q906" s="124"/>
      <c r="R906" s="125"/>
      <c r="S906" s="123"/>
    </row>
    <row r="907" spans="4:19" ht="15.75" customHeight="1" x14ac:dyDescent="0.25">
      <c r="D907" s="123"/>
      <c r="E907" s="152"/>
      <c r="F907" s="153"/>
      <c r="G907" s="123"/>
      <c r="H907" s="149"/>
      <c r="I907" s="171"/>
      <c r="J907" s="150"/>
      <c r="K907" s="123"/>
      <c r="L907" s="165"/>
      <c r="M907" s="123"/>
      <c r="N907" s="123"/>
      <c r="O907" s="123"/>
      <c r="P907" s="123"/>
      <c r="Q907" s="124"/>
      <c r="R907" s="125"/>
      <c r="S907" s="123"/>
    </row>
    <row r="908" spans="4:19" ht="15.75" customHeight="1" x14ac:dyDescent="0.25">
      <c r="D908" s="123"/>
      <c r="E908" s="152"/>
      <c r="F908" s="153"/>
      <c r="G908" s="123"/>
      <c r="H908" s="149"/>
      <c r="I908" s="171"/>
      <c r="J908" s="150"/>
      <c r="K908" s="123"/>
      <c r="L908" s="165"/>
      <c r="M908" s="123"/>
      <c r="N908" s="123"/>
      <c r="O908" s="123"/>
      <c r="P908" s="123"/>
      <c r="Q908" s="124"/>
      <c r="R908" s="125"/>
      <c r="S908" s="123"/>
    </row>
    <row r="909" spans="4:19" ht="15.75" customHeight="1" x14ac:dyDescent="0.25">
      <c r="D909" s="123"/>
      <c r="E909" s="152"/>
      <c r="F909" s="153"/>
      <c r="G909" s="123"/>
      <c r="H909" s="149"/>
      <c r="I909" s="171"/>
      <c r="J909" s="150"/>
      <c r="K909" s="123"/>
      <c r="L909" s="165"/>
      <c r="M909" s="123"/>
      <c r="N909" s="123"/>
      <c r="O909" s="123"/>
      <c r="P909" s="123"/>
      <c r="Q909" s="124"/>
      <c r="R909" s="125"/>
      <c r="S909" s="123"/>
    </row>
    <row r="910" spans="4:19" ht="15.75" customHeight="1" x14ac:dyDescent="0.25">
      <c r="D910" s="123"/>
      <c r="E910" s="152"/>
      <c r="F910" s="153"/>
      <c r="G910" s="123"/>
      <c r="H910" s="149"/>
      <c r="I910" s="171"/>
      <c r="J910" s="150"/>
      <c r="K910" s="123"/>
      <c r="L910" s="165"/>
      <c r="M910" s="123"/>
      <c r="N910" s="123"/>
      <c r="O910" s="123"/>
      <c r="P910" s="123"/>
      <c r="Q910" s="124"/>
      <c r="R910" s="125"/>
      <c r="S910" s="123"/>
    </row>
    <row r="911" spans="4:19" ht="15.75" customHeight="1" x14ac:dyDescent="0.25">
      <c r="D911" s="123"/>
      <c r="E911" s="152"/>
      <c r="F911" s="153"/>
      <c r="G911" s="123"/>
      <c r="H911" s="149"/>
      <c r="I911" s="171"/>
      <c r="J911" s="150"/>
      <c r="K911" s="123"/>
      <c r="L911" s="165"/>
      <c r="M911" s="123"/>
      <c r="N911" s="123"/>
      <c r="O911" s="123"/>
      <c r="P911" s="123"/>
      <c r="Q911" s="124"/>
      <c r="R911" s="125"/>
      <c r="S911" s="123"/>
    </row>
    <row r="912" spans="4:19" ht="15.75" customHeight="1" x14ac:dyDescent="0.25">
      <c r="D912" s="123"/>
      <c r="E912" s="152"/>
      <c r="F912" s="153"/>
      <c r="G912" s="123"/>
      <c r="H912" s="149"/>
      <c r="I912" s="171"/>
      <c r="J912" s="150"/>
      <c r="K912" s="123"/>
      <c r="L912" s="165"/>
      <c r="M912" s="123"/>
      <c r="N912" s="123"/>
      <c r="O912" s="123"/>
      <c r="P912" s="123"/>
      <c r="Q912" s="124"/>
      <c r="R912" s="125"/>
      <c r="S912" s="123"/>
    </row>
    <row r="913" spans="4:19" ht="15.75" customHeight="1" x14ac:dyDescent="0.25">
      <c r="D913" s="123"/>
      <c r="E913" s="152"/>
      <c r="F913" s="153"/>
      <c r="G913" s="123"/>
      <c r="H913" s="149"/>
      <c r="I913" s="171"/>
      <c r="J913" s="150"/>
      <c r="K913" s="123"/>
      <c r="L913" s="165"/>
      <c r="M913" s="123"/>
      <c r="N913" s="123"/>
      <c r="O913" s="123"/>
      <c r="P913" s="123"/>
      <c r="Q913" s="124"/>
      <c r="R913" s="125"/>
      <c r="S913" s="123"/>
    </row>
    <row r="914" spans="4:19" ht="15.75" customHeight="1" x14ac:dyDescent="0.25">
      <c r="D914" s="123"/>
      <c r="E914" s="152"/>
      <c r="F914" s="153"/>
      <c r="G914" s="123"/>
      <c r="H914" s="149"/>
      <c r="I914" s="171"/>
      <c r="J914" s="150"/>
      <c r="K914" s="123"/>
      <c r="L914" s="165"/>
      <c r="M914" s="123"/>
      <c r="N914" s="123"/>
      <c r="O914" s="123"/>
      <c r="P914" s="123"/>
      <c r="Q914" s="124"/>
      <c r="R914" s="125"/>
      <c r="S914" s="123"/>
    </row>
    <row r="915" spans="4:19" ht="15.75" customHeight="1" x14ac:dyDescent="0.25">
      <c r="D915" s="123"/>
      <c r="E915" s="152"/>
      <c r="F915" s="153"/>
      <c r="G915" s="123"/>
      <c r="H915" s="149"/>
      <c r="I915" s="171"/>
      <c r="J915" s="150"/>
      <c r="K915" s="123"/>
      <c r="L915" s="165"/>
      <c r="M915" s="123"/>
      <c r="N915" s="123"/>
      <c r="O915" s="123"/>
      <c r="P915" s="123"/>
      <c r="Q915" s="124"/>
      <c r="R915" s="125"/>
      <c r="S915" s="123"/>
    </row>
    <row r="916" spans="4:19" ht="15.75" customHeight="1" x14ac:dyDescent="0.25">
      <c r="D916" s="123"/>
      <c r="E916" s="152"/>
      <c r="F916" s="153"/>
      <c r="G916" s="123"/>
      <c r="H916" s="149"/>
      <c r="I916" s="171"/>
      <c r="J916" s="150"/>
      <c r="K916" s="123"/>
      <c r="L916" s="165"/>
      <c r="M916" s="123"/>
      <c r="N916" s="123"/>
      <c r="O916" s="123"/>
      <c r="P916" s="123"/>
      <c r="Q916" s="124"/>
      <c r="R916" s="125"/>
      <c r="S916" s="123"/>
    </row>
    <row r="917" spans="4:19" ht="15.75" customHeight="1" x14ac:dyDescent="0.25">
      <c r="D917" s="123"/>
      <c r="E917" s="152"/>
      <c r="F917" s="153"/>
      <c r="G917" s="123"/>
      <c r="H917" s="149"/>
      <c r="I917" s="171"/>
      <c r="J917" s="150"/>
      <c r="K917" s="123"/>
      <c r="L917" s="165"/>
      <c r="M917" s="123"/>
      <c r="N917" s="123"/>
      <c r="O917" s="123"/>
      <c r="P917" s="123"/>
      <c r="Q917" s="124"/>
      <c r="R917" s="125"/>
      <c r="S917" s="123"/>
    </row>
    <row r="918" spans="4:19" ht="15.75" customHeight="1" x14ac:dyDescent="0.25">
      <c r="D918" s="123"/>
      <c r="E918" s="152"/>
      <c r="F918" s="153"/>
      <c r="G918" s="123"/>
      <c r="H918" s="149"/>
      <c r="I918" s="171"/>
      <c r="J918" s="150"/>
      <c r="K918" s="123"/>
      <c r="L918" s="165"/>
      <c r="M918" s="123"/>
      <c r="N918" s="123"/>
      <c r="O918" s="123"/>
      <c r="P918" s="123"/>
      <c r="Q918" s="124"/>
      <c r="R918" s="125"/>
      <c r="S918" s="123"/>
    </row>
    <row r="919" spans="4:19" ht="15.75" customHeight="1" x14ac:dyDescent="0.25">
      <c r="D919" s="123"/>
      <c r="E919" s="152"/>
      <c r="F919" s="153"/>
      <c r="G919" s="123"/>
      <c r="H919" s="149"/>
      <c r="I919" s="171"/>
      <c r="J919" s="150"/>
      <c r="K919" s="123"/>
      <c r="L919" s="165"/>
      <c r="M919" s="123"/>
      <c r="N919" s="123"/>
      <c r="O919" s="123"/>
      <c r="P919" s="123"/>
      <c r="Q919" s="124"/>
      <c r="R919" s="125"/>
      <c r="S919" s="123"/>
    </row>
    <row r="920" spans="4:19" ht="15.75" customHeight="1" x14ac:dyDescent="0.25">
      <c r="D920" s="123"/>
      <c r="E920" s="152"/>
      <c r="F920" s="153"/>
      <c r="G920" s="123"/>
      <c r="H920" s="149"/>
      <c r="I920" s="171"/>
      <c r="J920" s="150"/>
      <c r="K920" s="123"/>
      <c r="L920" s="165"/>
      <c r="M920" s="123"/>
      <c r="N920" s="123"/>
      <c r="O920" s="123"/>
      <c r="P920" s="123"/>
      <c r="Q920" s="124"/>
      <c r="R920" s="125"/>
      <c r="S920" s="123"/>
    </row>
    <row r="921" spans="4:19" ht="15.75" customHeight="1" x14ac:dyDescent="0.25">
      <c r="D921" s="123"/>
      <c r="E921" s="152"/>
      <c r="F921" s="153"/>
      <c r="G921" s="123"/>
      <c r="H921" s="149"/>
      <c r="I921" s="171"/>
      <c r="J921" s="150"/>
      <c r="K921" s="123"/>
      <c r="L921" s="165"/>
      <c r="M921" s="123"/>
      <c r="N921" s="123"/>
      <c r="O921" s="123"/>
      <c r="P921" s="123"/>
      <c r="Q921" s="124"/>
      <c r="R921" s="125"/>
      <c r="S921" s="123"/>
    </row>
    <row r="922" spans="4:19" ht="15.75" customHeight="1" x14ac:dyDescent="0.25">
      <c r="D922" s="123"/>
      <c r="E922" s="152"/>
      <c r="F922" s="153"/>
      <c r="G922" s="123"/>
      <c r="H922" s="149"/>
      <c r="I922" s="171"/>
      <c r="J922" s="150"/>
      <c r="K922" s="123"/>
      <c r="L922" s="165"/>
      <c r="M922" s="123"/>
      <c r="N922" s="123"/>
      <c r="O922" s="123"/>
      <c r="P922" s="123"/>
      <c r="Q922" s="124"/>
      <c r="R922" s="125"/>
      <c r="S922" s="123"/>
    </row>
    <row r="923" spans="4:19" ht="15.75" customHeight="1" x14ac:dyDescent="0.25">
      <c r="D923" s="123"/>
      <c r="E923" s="152"/>
      <c r="F923" s="153"/>
      <c r="G923" s="123"/>
      <c r="H923" s="149"/>
      <c r="I923" s="171"/>
      <c r="J923" s="150"/>
      <c r="K923" s="123"/>
      <c r="L923" s="165"/>
      <c r="M923" s="123"/>
      <c r="N923" s="123"/>
      <c r="O923" s="123"/>
      <c r="P923" s="123"/>
      <c r="Q923" s="124"/>
      <c r="R923" s="125"/>
      <c r="S923" s="123"/>
    </row>
    <row r="924" spans="4:19" ht="15.75" customHeight="1" x14ac:dyDescent="0.25">
      <c r="D924" s="123"/>
      <c r="E924" s="152"/>
      <c r="F924" s="153"/>
      <c r="G924" s="123"/>
      <c r="H924" s="149"/>
      <c r="I924" s="171"/>
      <c r="J924" s="150"/>
      <c r="K924" s="123"/>
      <c r="L924" s="165"/>
      <c r="M924" s="123"/>
      <c r="N924" s="123"/>
      <c r="O924" s="123"/>
      <c r="P924" s="123"/>
      <c r="Q924" s="124"/>
      <c r="R924" s="125"/>
      <c r="S924" s="123"/>
    </row>
    <row r="925" spans="4:19" ht="15.75" customHeight="1" x14ac:dyDescent="0.25">
      <c r="D925" s="123"/>
      <c r="E925" s="152"/>
      <c r="F925" s="153"/>
      <c r="G925" s="123"/>
      <c r="H925" s="149"/>
      <c r="I925" s="171"/>
      <c r="J925" s="150"/>
      <c r="K925" s="123"/>
      <c r="L925" s="165"/>
      <c r="M925" s="123"/>
      <c r="N925" s="123"/>
      <c r="O925" s="123"/>
      <c r="P925" s="123"/>
      <c r="Q925" s="124"/>
      <c r="R925" s="125"/>
      <c r="S925" s="123"/>
    </row>
    <row r="926" spans="4:19" ht="15.75" customHeight="1" x14ac:dyDescent="0.25">
      <c r="D926" s="123"/>
      <c r="E926" s="152"/>
      <c r="F926" s="153"/>
      <c r="G926" s="123"/>
      <c r="H926" s="149"/>
      <c r="I926" s="171"/>
      <c r="J926" s="150"/>
      <c r="K926" s="123"/>
      <c r="L926" s="165"/>
      <c r="M926" s="123"/>
      <c r="N926" s="123"/>
      <c r="O926" s="123"/>
      <c r="P926" s="123"/>
      <c r="Q926" s="124"/>
      <c r="R926" s="125"/>
      <c r="S926" s="123"/>
    </row>
    <row r="927" spans="4:19" ht="15.75" customHeight="1" x14ac:dyDescent="0.25">
      <c r="D927" s="123"/>
      <c r="E927" s="152"/>
      <c r="F927" s="153"/>
      <c r="G927" s="123"/>
      <c r="H927" s="149"/>
      <c r="I927" s="171"/>
      <c r="J927" s="150"/>
      <c r="K927" s="123"/>
      <c r="L927" s="165"/>
      <c r="M927" s="123"/>
      <c r="N927" s="123"/>
      <c r="O927" s="123"/>
      <c r="P927" s="123"/>
      <c r="Q927" s="124"/>
      <c r="R927" s="125"/>
      <c r="S927" s="123"/>
    </row>
    <row r="928" spans="4:19" ht="15.75" customHeight="1" x14ac:dyDescent="0.25">
      <c r="D928" s="123"/>
      <c r="E928" s="152"/>
      <c r="F928" s="153"/>
      <c r="G928" s="123"/>
      <c r="H928" s="149"/>
      <c r="I928" s="171"/>
      <c r="J928" s="150"/>
      <c r="K928" s="123"/>
      <c r="L928" s="165"/>
      <c r="M928" s="123"/>
      <c r="N928" s="123"/>
      <c r="O928" s="123"/>
      <c r="P928" s="123"/>
      <c r="Q928" s="124"/>
      <c r="R928" s="125"/>
      <c r="S928" s="123"/>
    </row>
    <row r="929" spans="4:19" ht="15.75" customHeight="1" x14ac:dyDescent="0.25">
      <c r="D929" s="123"/>
      <c r="E929" s="152"/>
      <c r="F929" s="153"/>
      <c r="G929" s="123"/>
      <c r="H929" s="149"/>
      <c r="I929" s="171"/>
      <c r="J929" s="150"/>
      <c r="K929" s="123"/>
      <c r="L929" s="165"/>
      <c r="M929" s="123"/>
      <c r="N929" s="123"/>
      <c r="O929" s="123"/>
      <c r="P929" s="123"/>
      <c r="Q929" s="124"/>
      <c r="R929" s="125"/>
      <c r="S929" s="123"/>
    </row>
    <row r="930" spans="4:19" ht="15.75" customHeight="1" x14ac:dyDescent="0.25">
      <c r="D930" s="123"/>
      <c r="E930" s="152"/>
      <c r="F930" s="153"/>
      <c r="G930" s="123"/>
      <c r="H930" s="149"/>
      <c r="I930" s="171"/>
      <c r="J930" s="150"/>
      <c r="K930" s="123"/>
      <c r="L930" s="165"/>
      <c r="M930" s="123"/>
      <c r="N930" s="123"/>
      <c r="O930" s="123"/>
      <c r="P930" s="123"/>
      <c r="Q930" s="124"/>
      <c r="R930" s="125"/>
      <c r="S930" s="123"/>
    </row>
    <row r="931" spans="4:19" ht="15.75" customHeight="1" x14ac:dyDescent="0.25">
      <c r="D931" s="123"/>
      <c r="E931" s="152"/>
      <c r="F931" s="153"/>
      <c r="G931" s="123"/>
      <c r="H931" s="149"/>
      <c r="I931" s="171"/>
      <c r="J931" s="150"/>
      <c r="K931" s="123"/>
      <c r="L931" s="165"/>
      <c r="M931" s="123"/>
      <c r="N931" s="123"/>
      <c r="O931" s="123"/>
      <c r="P931" s="123"/>
      <c r="Q931" s="124"/>
      <c r="R931" s="125"/>
      <c r="S931" s="123"/>
    </row>
    <row r="932" spans="4:19" ht="15.75" customHeight="1" x14ac:dyDescent="0.25">
      <c r="D932" s="123"/>
      <c r="E932" s="152"/>
      <c r="F932" s="153"/>
      <c r="G932" s="123"/>
      <c r="H932" s="149"/>
      <c r="I932" s="171"/>
      <c r="J932" s="150"/>
      <c r="K932" s="123"/>
      <c r="L932" s="165"/>
      <c r="M932" s="123"/>
      <c r="N932" s="123"/>
      <c r="O932" s="123"/>
      <c r="P932" s="123"/>
      <c r="Q932" s="124"/>
      <c r="R932" s="125"/>
      <c r="S932" s="123"/>
    </row>
    <row r="933" spans="4:19" ht="15.75" customHeight="1" x14ac:dyDescent="0.25">
      <c r="D933" s="123"/>
      <c r="E933" s="152"/>
      <c r="F933" s="153"/>
      <c r="G933" s="123"/>
      <c r="H933" s="149"/>
      <c r="I933" s="171"/>
      <c r="J933" s="150"/>
      <c r="K933" s="123"/>
      <c r="L933" s="165"/>
      <c r="M933" s="123"/>
      <c r="N933" s="123"/>
      <c r="O933" s="123"/>
      <c r="P933" s="123"/>
      <c r="Q933" s="124"/>
      <c r="R933" s="125"/>
      <c r="S933" s="123"/>
    </row>
    <row r="934" spans="4:19" ht="15.75" customHeight="1" x14ac:dyDescent="0.25">
      <c r="D934" s="123"/>
      <c r="E934" s="152"/>
      <c r="F934" s="153"/>
      <c r="G934" s="123"/>
      <c r="H934" s="149"/>
      <c r="I934" s="171"/>
      <c r="J934" s="150"/>
      <c r="K934" s="123"/>
      <c r="L934" s="165"/>
      <c r="M934" s="123"/>
      <c r="N934" s="123"/>
      <c r="O934" s="123"/>
      <c r="P934" s="123"/>
      <c r="Q934" s="124"/>
      <c r="R934" s="125"/>
      <c r="S934" s="123"/>
    </row>
    <row r="935" spans="4:19" ht="15.75" customHeight="1" x14ac:dyDescent="0.25">
      <c r="D935" s="123"/>
      <c r="E935" s="152"/>
      <c r="F935" s="153"/>
      <c r="G935" s="123"/>
      <c r="H935" s="149"/>
      <c r="I935" s="171"/>
      <c r="J935" s="150"/>
      <c r="K935" s="123"/>
      <c r="L935" s="165"/>
      <c r="M935" s="123"/>
      <c r="N935" s="123"/>
      <c r="O935" s="123"/>
      <c r="P935" s="123"/>
      <c r="Q935" s="124"/>
      <c r="R935" s="125"/>
      <c r="S935" s="123"/>
    </row>
    <row r="936" spans="4:19" ht="15.75" customHeight="1" x14ac:dyDescent="0.25">
      <c r="D936" s="123"/>
      <c r="E936" s="152"/>
      <c r="F936" s="153"/>
      <c r="G936" s="123"/>
      <c r="H936" s="149"/>
      <c r="I936" s="171"/>
      <c r="J936" s="150"/>
      <c r="K936" s="123"/>
      <c r="L936" s="165"/>
      <c r="M936" s="123"/>
      <c r="N936" s="123"/>
      <c r="O936" s="123"/>
      <c r="P936" s="123"/>
      <c r="Q936" s="124"/>
      <c r="R936" s="125"/>
      <c r="S936" s="123"/>
    </row>
    <row r="937" spans="4:19" ht="15.75" customHeight="1" x14ac:dyDescent="0.25">
      <c r="D937" s="123"/>
      <c r="E937" s="152"/>
      <c r="F937" s="153"/>
      <c r="G937" s="123"/>
      <c r="H937" s="149"/>
      <c r="I937" s="171"/>
      <c r="J937" s="150"/>
      <c r="K937" s="123"/>
      <c r="L937" s="165"/>
      <c r="M937" s="123"/>
      <c r="N937" s="123"/>
      <c r="O937" s="123"/>
      <c r="P937" s="123"/>
      <c r="Q937" s="124"/>
      <c r="R937" s="125"/>
      <c r="S937" s="123"/>
    </row>
    <row r="938" spans="4:19" ht="15.75" customHeight="1" x14ac:dyDescent="0.25">
      <c r="D938" s="123"/>
      <c r="E938" s="152"/>
      <c r="F938" s="153"/>
      <c r="G938" s="123"/>
      <c r="H938" s="149"/>
      <c r="I938" s="171"/>
      <c r="J938" s="150"/>
      <c r="K938" s="123"/>
      <c r="L938" s="165"/>
      <c r="M938" s="123"/>
      <c r="N938" s="123"/>
      <c r="O938" s="123"/>
      <c r="P938" s="123"/>
      <c r="Q938" s="124"/>
      <c r="R938" s="125"/>
      <c r="S938" s="123"/>
    </row>
    <row r="939" spans="4:19" ht="15.75" customHeight="1" x14ac:dyDescent="0.25">
      <c r="D939" s="123"/>
      <c r="E939" s="152"/>
      <c r="F939" s="153"/>
      <c r="G939" s="123"/>
      <c r="H939" s="149"/>
      <c r="I939" s="171"/>
      <c r="J939" s="150"/>
      <c r="K939" s="123"/>
      <c r="L939" s="165"/>
      <c r="M939" s="123"/>
      <c r="N939" s="123"/>
      <c r="O939" s="123"/>
      <c r="P939" s="123"/>
      <c r="Q939" s="124"/>
      <c r="R939" s="125"/>
      <c r="S939" s="123"/>
    </row>
    <row r="940" spans="4:19" ht="15.75" customHeight="1" x14ac:dyDescent="0.25">
      <c r="D940" s="123"/>
      <c r="E940" s="152"/>
      <c r="F940" s="153"/>
      <c r="G940" s="123"/>
      <c r="H940" s="149"/>
      <c r="I940" s="171"/>
      <c r="J940" s="150"/>
      <c r="K940" s="123"/>
      <c r="L940" s="165"/>
      <c r="M940" s="123"/>
      <c r="N940" s="123"/>
      <c r="O940" s="123"/>
      <c r="P940" s="123"/>
      <c r="Q940" s="124"/>
      <c r="R940" s="125"/>
      <c r="S940" s="123"/>
    </row>
    <row r="941" spans="4:19" ht="15.75" customHeight="1" x14ac:dyDescent="0.25">
      <c r="D941" s="123"/>
      <c r="E941" s="152"/>
      <c r="F941" s="153"/>
      <c r="G941" s="123"/>
      <c r="H941" s="149"/>
      <c r="I941" s="171"/>
      <c r="J941" s="150"/>
      <c r="K941" s="123"/>
      <c r="L941" s="165"/>
      <c r="M941" s="123"/>
      <c r="N941" s="123"/>
      <c r="O941" s="123"/>
      <c r="P941" s="123"/>
      <c r="Q941" s="124"/>
      <c r="R941" s="125"/>
      <c r="S941" s="123"/>
    </row>
    <row r="942" spans="4:19" ht="15.75" customHeight="1" x14ac:dyDescent="0.25">
      <c r="D942" s="123"/>
      <c r="E942" s="152"/>
      <c r="F942" s="153"/>
      <c r="G942" s="123"/>
      <c r="H942" s="149"/>
      <c r="I942" s="171"/>
      <c r="J942" s="150"/>
      <c r="K942" s="123"/>
      <c r="L942" s="165"/>
      <c r="M942" s="123"/>
      <c r="N942" s="123"/>
      <c r="O942" s="123"/>
      <c r="P942" s="123"/>
      <c r="Q942" s="124"/>
      <c r="R942" s="125"/>
      <c r="S942" s="123"/>
    </row>
    <row r="943" spans="4:19" ht="15.75" customHeight="1" x14ac:dyDescent="0.25">
      <c r="D943" s="123"/>
      <c r="E943" s="152"/>
      <c r="F943" s="153"/>
      <c r="G943" s="123"/>
      <c r="H943" s="149"/>
      <c r="I943" s="171"/>
      <c r="J943" s="150"/>
      <c r="K943" s="123"/>
      <c r="L943" s="165"/>
      <c r="M943" s="123"/>
      <c r="N943" s="123"/>
      <c r="O943" s="123"/>
      <c r="P943" s="123"/>
      <c r="Q943" s="124"/>
      <c r="R943" s="125"/>
      <c r="S943" s="123"/>
    </row>
    <row r="944" spans="4:19" ht="15.75" customHeight="1" x14ac:dyDescent="0.25">
      <c r="D944" s="123"/>
      <c r="E944" s="152"/>
      <c r="F944" s="153"/>
      <c r="G944" s="123"/>
      <c r="H944" s="149"/>
      <c r="I944" s="171"/>
      <c r="J944" s="150"/>
      <c r="K944" s="123"/>
      <c r="L944" s="165"/>
      <c r="M944" s="123"/>
      <c r="N944" s="123"/>
      <c r="O944" s="123"/>
      <c r="P944" s="123"/>
      <c r="Q944" s="124"/>
      <c r="R944" s="125"/>
      <c r="S944" s="123"/>
    </row>
    <row r="945" spans="4:19" ht="15.75" customHeight="1" x14ac:dyDescent="0.25">
      <c r="D945" s="123"/>
      <c r="E945" s="152"/>
      <c r="F945" s="153"/>
      <c r="G945" s="123"/>
      <c r="H945" s="149"/>
      <c r="I945" s="171"/>
      <c r="J945" s="150"/>
      <c r="K945" s="123"/>
      <c r="L945" s="165"/>
      <c r="M945" s="123"/>
      <c r="N945" s="123"/>
      <c r="O945" s="123"/>
      <c r="P945" s="123"/>
      <c r="Q945" s="124"/>
      <c r="R945" s="125"/>
      <c r="S945" s="123"/>
    </row>
    <row r="946" spans="4:19" ht="15.75" customHeight="1" x14ac:dyDescent="0.25">
      <c r="D946" s="123"/>
      <c r="E946" s="152"/>
      <c r="F946" s="153"/>
      <c r="G946" s="123"/>
      <c r="H946" s="149"/>
      <c r="I946" s="171"/>
      <c r="J946" s="150"/>
      <c r="K946" s="123"/>
      <c r="L946" s="165"/>
      <c r="M946" s="123"/>
      <c r="N946" s="123"/>
      <c r="O946" s="123"/>
      <c r="P946" s="123"/>
      <c r="Q946" s="124"/>
      <c r="R946" s="125"/>
      <c r="S946" s="123"/>
    </row>
    <row r="947" spans="4:19" ht="15.75" customHeight="1" x14ac:dyDescent="0.25">
      <c r="D947" s="123"/>
      <c r="E947" s="152"/>
      <c r="F947" s="153"/>
      <c r="G947" s="123"/>
      <c r="H947" s="149"/>
      <c r="I947" s="171"/>
      <c r="J947" s="150"/>
      <c r="K947" s="123"/>
      <c r="L947" s="165"/>
      <c r="M947" s="123"/>
      <c r="N947" s="123"/>
      <c r="O947" s="123"/>
      <c r="P947" s="123"/>
      <c r="Q947" s="124"/>
      <c r="R947" s="125"/>
      <c r="S947" s="123"/>
    </row>
    <row r="948" spans="4:19" ht="15.75" customHeight="1" x14ac:dyDescent="0.25">
      <c r="D948" s="123"/>
      <c r="E948" s="152"/>
      <c r="F948" s="153"/>
      <c r="G948" s="123"/>
      <c r="H948" s="149"/>
      <c r="I948" s="171"/>
      <c r="J948" s="150"/>
      <c r="K948" s="123"/>
      <c r="L948" s="165"/>
      <c r="M948" s="123"/>
      <c r="N948" s="123"/>
      <c r="O948" s="123"/>
      <c r="P948" s="123"/>
      <c r="Q948" s="124"/>
      <c r="R948" s="125"/>
      <c r="S948" s="123"/>
    </row>
    <row r="949" spans="4:19" ht="15.75" customHeight="1" x14ac:dyDescent="0.25">
      <c r="D949" s="123"/>
      <c r="E949" s="152"/>
      <c r="F949" s="153"/>
      <c r="G949" s="123"/>
      <c r="H949" s="149"/>
      <c r="I949" s="171"/>
      <c r="J949" s="150"/>
      <c r="K949" s="123"/>
      <c r="L949" s="165"/>
      <c r="M949" s="123"/>
      <c r="N949" s="123"/>
      <c r="O949" s="123"/>
      <c r="P949" s="123"/>
      <c r="Q949" s="124"/>
      <c r="R949" s="125"/>
      <c r="S949" s="123"/>
    </row>
    <row r="950" spans="4:19" ht="15.75" customHeight="1" x14ac:dyDescent="0.25">
      <c r="D950" s="123"/>
      <c r="E950" s="152"/>
      <c r="F950" s="153"/>
      <c r="G950" s="123"/>
      <c r="H950" s="149"/>
      <c r="I950" s="171"/>
      <c r="J950" s="150"/>
      <c r="K950" s="123"/>
      <c r="L950" s="165"/>
      <c r="M950" s="123"/>
      <c r="N950" s="123"/>
      <c r="O950" s="123"/>
      <c r="P950" s="123"/>
      <c r="Q950" s="124"/>
      <c r="R950" s="125"/>
      <c r="S950" s="123"/>
    </row>
    <row r="951" spans="4:19" ht="15.75" customHeight="1" x14ac:dyDescent="0.25">
      <c r="D951" s="123"/>
      <c r="E951" s="152"/>
      <c r="F951" s="153"/>
      <c r="G951" s="123"/>
      <c r="H951" s="149"/>
      <c r="I951" s="171"/>
      <c r="J951" s="150"/>
      <c r="K951" s="123"/>
      <c r="L951" s="165"/>
      <c r="M951" s="123"/>
      <c r="N951" s="123"/>
      <c r="O951" s="123"/>
      <c r="P951" s="123"/>
      <c r="Q951" s="124"/>
      <c r="R951" s="125"/>
      <c r="S951" s="123"/>
    </row>
    <row r="952" spans="4:19" ht="15.75" customHeight="1" x14ac:dyDescent="0.25">
      <c r="D952" s="123"/>
      <c r="E952" s="152"/>
      <c r="F952" s="153"/>
      <c r="G952" s="123"/>
      <c r="H952" s="149"/>
      <c r="I952" s="171"/>
      <c r="J952" s="150"/>
      <c r="K952" s="123"/>
      <c r="L952" s="165"/>
      <c r="M952" s="123"/>
      <c r="N952" s="123"/>
      <c r="O952" s="123"/>
      <c r="P952" s="123"/>
      <c r="Q952" s="124"/>
      <c r="R952" s="125"/>
      <c r="S952" s="123"/>
    </row>
    <row r="953" spans="4:19" ht="15.75" customHeight="1" x14ac:dyDescent="0.25">
      <c r="D953" s="123"/>
      <c r="E953" s="152"/>
      <c r="F953" s="153"/>
      <c r="G953" s="123"/>
      <c r="H953" s="149"/>
      <c r="I953" s="171"/>
      <c r="J953" s="150"/>
      <c r="K953" s="123"/>
      <c r="L953" s="165"/>
      <c r="M953" s="123"/>
      <c r="N953" s="123"/>
      <c r="O953" s="123"/>
      <c r="P953" s="123"/>
      <c r="Q953" s="124"/>
      <c r="R953" s="125"/>
      <c r="S953" s="123"/>
    </row>
    <row r="954" spans="4:19" ht="15.75" customHeight="1" x14ac:dyDescent="0.25">
      <c r="D954" s="123"/>
      <c r="E954" s="152"/>
      <c r="F954" s="153"/>
      <c r="G954" s="123"/>
      <c r="H954" s="149"/>
      <c r="I954" s="171"/>
      <c r="J954" s="150"/>
      <c r="K954" s="123"/>
      <c r="L954" s="165"/>
      <c r="M954" s="123"/>
      <c r="N954" s="123"/>
      <c r="O954" s="123"/>
      <c r="P954" s="123"/>
      <c r="Q954" s="124"/>
      <c r="R954" s="125"/>
      <c r="S954" s="123"/>
    </row>
    <row r="955" spans="4:19" ht="15.75" customHeight="1" x14ac:dyDescent="0.25">
      <c r="D955" s="123"/>
      <c r="E955" s="152"/>
      <c r="F955" s="153"/>
      <c r="G955" s="123"/>
      <c r="H955" s="149"/>
      <c r="I955" s="171"/>
      <c r="J955" s="150"/>
      <c r="K955" s="123"/>
      <c r="L955" s="165"/>
      <c r="M955" s="123"/>
      <c r="N955" s="123"/>
      <c r="O955" s="123"/>
      <c r="P955" s="123"/>
      <c r="Q955" s="124"/>
      <c r="R955" s="125"/>
      <c r="S955" s="123"/>
    </row>
    <row r="956" spans="4:19" ht="15.75" customHeight="1" x14ac:dyDescent="0.25">
      <c r="D956" s="123"/>
      <c r="E956" s="152"/>
      <c r="F956" s="153"/>
      <c r="G956" s="123"/>
      <c r="H956" s="149"/>
      <c r="I956" s="171"/>
      <c r="J956" s="150"/>
      <c r="K956" s="123"/>
      <c r="L956" s="165"/>
      <c r="M956" s="123"/>
      <c r="N956" s="123"/>
      <c r="O956" s="123"/>
      <c r="P956" s="123"/>
      <c r="Q956" s="124"/>
      <c r="R956" s="125"/>
      <c r="S956" s="123"/>
    </row>
    <row r="957" spans="4:19" ht="15.75" customHeight="1" x14ac:dyDescent="0.25">
      <c r="D957" s="123"/>
      <c r="E957" s="152"/>
      <c r="F957" s="153"/>
      <c r="G957" s="123"/>
      <c r="H957" s="149"/>
      <c r="I957" s="171"/>
      <c r="J957" s="150"/>
      <c r="K957" s="123"/>
      <c r="L957" s="165"/>
      <c r="M957" s="123"/>
      <c r="N957" s="123"/>
      <c r="O957" s="123"/>
      <c r="P957" s="123"/>
      <c r="Q957" s="124"/>
      <c r="R957" s="125"/>
      <c r="S957" s="123"/>
    </row>
    <row r="958" spans="4:19" ht="15.75" customHeight="1" x14ac:dyDescent="0.25">
      <c r="D958" s="123"/>
      <c r="E958" s="152"/>
      <c r="F958" s="153"/>
      <c r="G958" s="123"/>
      <c r="H958" s="149"/>
      <c r="I958" s="171"/>
      <c r="J958" s="150"/>
      <c r="K958" s="123"/>
      <c r="L958" s="165"/>
      <c r="M958" s="123"/>
      <c r="N958" s="123"/>
      <c r="O958" s="123"/>
      <c r="P958" s="123"/>
      <c r="Q958" s="124"/>
      <c r="R958" s="125"/>
      <c r="S958" s="123"/>
    </row>
    <row r="959" spans="4:19" ht="15.75" customHeight="1" x14ac:dyDescent="0.25">
      <c r="D959" s="123"/>
      <c r="E959" s="152"/>
      <c r="F959" s="153"/>
      <c r="G959" s="123"/>
      <c r="H959" s="149"/>
      <c r="I959" s="171"/>
      <c r="J959" s="150"/>
      <c r="K959" s="123"/>
      <c r="L959" s="165"/>
      <c r="M959" s="123"/>
      <c r="N959" s="123"/>
      <c r="O959" s="123"/>
      <c r="P959" s="123"/>
      <c r="Q959" s="124"/>
      <c r="R959" s="125"/>
      <c r="S959" s="123"/>
    </row>
    <row r="960" spans="4:19" ht="15.75" customHeight="1" x14ac:dyDescent="0.25">
      <c r="D960" s="123"/>
      <c r="E960" s="152"/>
      <c r="F960" s="153"/>
      <c r="G960" s="123"/>
      <c r="H960" s="149"/>
      <c r="I960" s="171"/>
      <c r="J960" s="150"/>
      <c r="K960" s="123"/>
      <c r="L960" s="165"/>
      <c r="M960" s="123"/>
      <c r="N960" s="123"/>
      <c r="O960" s="123"/>
      <c r="P960" s="123"/>
      <c r="Q960" s="124"/>
      <c r="R960" s="125"/>
      <c r="S960" s="123"/>
    </row>
    <row r="961" spans="4:19" ht="15.75" customHeight="1" x14ac:dyDescent="0.25">
      <c r="D961" s="123"/>
      <c r="E961" s="152"/>
      <c r="F961" s="153"/>
      <c r="G961" s="123"/>
      <c r="H961" s="149"/>
      <c r="I961" s="171"/>
      <c r="J961" s="150"/>
      <c r="K961" s="123"/>
      <c r="L961" s="165"/>
      <c r="M961" s="123"/>
      <c r="N961" s="123"/>
      <c r="O961" s="123"/>
      <c r="P961" s="123"/>
      <c r="Q961" s="124"/>
      <c r="R961" s="125"/>
      <c r="S961" s="123"/>
    </row>
    <row r="962" spans="4:19" ht="15.75" customHeight="1" x14ac:dyDescent="0.25">
      <c r="D962" s="123"/>
      <c r="E962" s="152"/>
      <c r="F962" s="153"/>
      <c r="G962" s="123"/>
      <c r="H962" s="149"/>
      <c r="I962" s="171"/>
      <c r="J962" s="150"/>
      <c r="K962" s="123"/>
      <c r="L962" s="165"/>
      <c r="M962" s="123"/>
      <c r="N962" s="123"/>
      <c r="O962" s="123"/>
      <c r="P962" s="123"/>
      <c r="Q962" s="124"/>
      <c r="R962" s="125"/>
      <c r="S962" s="123"/>
    </row>
    <row r="963" spans="4:19" ht="15.75" customHeight="1" x14ac:dyDescent="0.25">
      <c r="D963" s="123"/>
      <c r="E963" s="152"/>
      <c r="F963" s="153"/>
      <c r="G963" s="123"/>
      <c r="H963" s="149"/>
      <c r="I963" s="171"/>
      <c r="J963" s="150"/>
      <c r="K963" s="123"/>
      <c r="L963" s="165"/>
      <c r="M963" s="123"/>
      <c r="N963" s="123"/>
      <c r="O963" s="123"/>
      <c r="P963" s="123"/>
      <c r="Q963" s="124"/>
      <c r="R963" s="125"/>
      <c r="S963" s="123"/>
    </row>
    <row r="964" spans="4:19" ht="15.75" customHeight="1" x14ac:dyDescent="0.25">
      <c r="D964" s="123"/>
      <c r="E964" s="152"/>
      <c r="F964" s="153"/>
      <c r="G964" s="123"/>
      <c r="H964" s="149"/>
      <c r="I964" s="171"/>
      <c r="J964" s="150"/>
      <c r="K964" s="123"/>
      <c r="L964" s="165"/>
      <c r="M964" s="123"/>
      <c r="N964" s="123"/>
      <c r="O964" s="123"/>
      <c r="P964" s="123"/>
      <c r="Q964" s="124"/>
      <c r="R964" s="125"/>
      <c r="S964" s="123"/>
    </row>
    <row r="965" spans="4:19" ht="15.75" customHeight="1" x14ac:dyDescent="0.25">
      <c r="D965" s="123"/>
      <c r="E965" s="152"/>
      <c r="F965" s="153"/>
      <c r="G965" s="123"/>
      <c r="H965" s="149"/>
      <c r="I965" s="171"/>
      <c r="J965" s="150"/>
      <c r="K965" s="123"/>
      <c r="L965" s="165"/>
      <c r="M965" s="123"/>
      <c r="N965" s="123"/>
      <c r="O965" s="123"/>
      <c r="P965" s="123"/>
      <c r="Q965" s="124"/>
      <c r="R965" s="125"/>
      <c r="S965" s="123"/>
    </row>
    <row r="966" spans="4:19" ht="15.75" customHeight="1" x14ac:dyDescent="0.25">
      <c r="D966" s="123"/>
      <c r="E966" s="152"/>
      <c r="F966" s="153"/>
      <c r="G966" s="123"/>
      <c r="H966" s="149"/>
      <c r="I966" s="171"/>
      <c r="J966" s="150"/>
      <c r="K966" s="123"/>
      <c r="L966" s="165"/>
      <c r="M966" s="123"/>
      <c r="N966" s="123"/>
      <c r="O966" s="123"/>
      <c r="P966" s="123"/>
      <c r="Q966" s="124"/>
      <c r="R966" s="125"/>
      <c r="S966" s="123"/>
    </row>
    <row r="967" spans="4:19" ht="15.75" customHeight="1" x14ac:dyDescent="0.25">
      <c r="D967" s="123"/>
      <c r="E967" s="152"/>
      <c r="F967" s="153"/>
      <c r="G967" s="123"/>
      <c r="H967" s="149"/>
      <c r="I967" s="171"/>
      <c r="J967" s="150"/>
      <c r="K967" s="123"/>
      <c r="L967" s="165"/>
      <c r="M967" s="123"/>
      <c r="N967" s="123"/>
      <c r="O967" s="123"/>
      <c r="P967" s="123"/>
      <c r="Q967" s="124"/>
      <c r="R967" s="125"/>
      <c r="S967" s="123"/>
    </row>
    <row r="968" spans="4:19" ht="15.75" customHeight="1" x14ac:dyDescent="0.25">
      <c r="D968" s="123"/>
      <c r="E968" s="152"/>
      <c r="F968" s="153"/>
      <c r="G968" s="123"/>
      <c r="H968" s="149"/>
      <c r="I968" s="171"/>
      <c r="J968" s="150"/>
      <c r="K968" s="123"/>
      <c r="L968" s="165"/>
      <c r="M968" s="123"/>
      <c r="N968" s="123"/>
      <c r="O968" s="123"/>
      <c r="P968" s="123"/>
      <c r="Q968" s="124"/>
      <c r="R968" s="125"/>
      <c r="S968" s="123"/>
    </row>
    <row r="969" spans="4:19" ht="15.75" customHeight="1" x14ac:dyDescent="0.25">
      <c r="D969" s="123"/>
      <c r="E969" s="152"/>
      <c r="F969" s="153"/>
      <c r="G969" s="123"/>
      <c r="H969" s="149"/>
      <c r="I969" s="171"/>
      <c r="J969" s="150"/>
      <c r="K969" s="123"/>
      <c r="L969" s="165"/>
      <c r="M969" s="123"/>
      <c r="N969" s="123"/>
      <c r="O969" s="123"/>
      <c r="P969" s="123"/>
      <c r="Q969" s="124"/>
      <c r="R969" s="125"/>
      <c r="S969" s="123"/>
    </row>
    <row r="970" spans="4:19" ht="15.75" customHeight="1" x14ac:dyDescent="0.25">
      <c r="D970" s="123"/>
      <c r="E970" s="152"/>
      <c r="F970" s="153"/>
      <c r="G970" s="123"/>
      <c r="H970" s="149"/>
      <c r="I970" s="171"/>
      <c r="J970" s="150"/>
      <c r="K970" s="123"/>
      <c r="L970" s="165"/>
      <c r="M970" s="123"/>
      <c r="N970" s="123"/>
      <c r="O970" s="123"/>
      <c r="P970" s="123"/>
      <c r="Q970" s="124"/>
      <c r="R970" s="125"/>
      <c r="S970" s="123"/>
    </row>
    <row r="971" spans="4:19" ht="15.75" customHeight="1" x14ac:dyDescent="0.25">
      <c r="D971" s="123"/>
      <c r="E971" s="152"/>
      <c r="F971" s="153"/>
      <c r="G971" s="123"/>
      <c r="H971" s="149"/>
      <c r="I971" s="171"/>
      <c r="J971" s="150"/>
      <c r="K971" s="123"/>
      <c r="L971" s="165"/>
      <c r="M971" s="123"/>
      <c r="N971" s="123"/>
      <c r="O971" s="123"/>
      <c r="P971" s="123"/>
      <c r="Q971" s="124"/>
      <c r="R971" s="125"/>
      <c r="S971" s="123"/>
    </row>
    <row r="972" spans="4:19" ht="15.75" customHeight="1" x14ac:dyDescent="0.25">
      <c r="D972" s="123"/>
      <c r="E972" s="152"/>
      <c r="F972" s="153"/>
      <c r="G972" s="123"/>
      <c r="H972" s="149"/>
      <c r="I972" s="171"/>
      <c r="J972" s="150"/>
      <c r="K972" s="123"/>
      <c r="L972" s="165"/>
      <c r="M972" s="123"/>
      <c r="N972" s="123"/>
      <c r="O972" s="123"/>
      <c r="P972" s="123"/>
      <c r="Q972" s="124"/>
      <c r="R972" s="125"/>
      <c r="S972" s="123"/>
    </row>
    <row r="973" spans="4:19" ht="15.75" customHeight="1" x14ac:dyDescent="0.25">
      <c r="D973" s="123"/>
      <c r="E973" s="152"/>
      <c r="F973" s="153"/>
      <c r="G973" s="123"/>
      <c r="H973" s="149"/>
      <c r="I973" s="171"/>
      <c r="J973" s="150"/>
      <c r="K973" s="123"/>
      <c r="L973" s="165"/>
      <c r="M973" s="123"/>
      <c r="N973" s="123"/>
      <c r="O973" s="123"/>
      <c r="P973" s="123"/>
      <c r="Q973" s="124"/>
      <c r="R973" s="125"/>
      <c r="S973" s="123"/>
    </row>
    <row r="974" spans="4:19" ht="15.75" customHeight="1" x14ac:dyDescent="0.25">
      <c r="D974" s="123"/>
      <c r="E974" s="152"/>
      <c r="F974" s="153"/>
      <c r="G974" s="123"/>
      <c r="H974" s="149"/>
      <c r="I974" s="171"/>
      <c r="J974" s="150"/>
      <c r="K974" s="123"/>
      <c r="L974" s="165"/>
      <c r="M974" s="123"/>
      <c r="N974" s="123"/>
      <c r="O974" s="123"/>
      <c r="P974" s="123"/>
      <c r="Q974" s="124"/>
      <c r="R974" s="125"/>
      <c r="S974" s="123"/>
    </row>
    <row r="975" spans="4:19" ht="15.75" customHeight="1" x14ac:dyDescent="0.25">
      <c r="D975" s="123"/>
      <c r="E975" s="152"/>
      <c r="F975" s="153"/>
      <c r="G975" s="123"/>
      <c r="H975" s="149"/>
      <c r="I975" s="171"/>
      <c r="J975" s="150"/>
      <c r="K975" s="123"/>
      <c r="L975" s="165"/>
      <c r="M975" s="123"/>
      <c r="N975" s="123"/>
      <c r="O975" s="123"/>
      <c r="P975" s="123"/>
      <c r="Q975" s="124"/>
      <c r="R975" s="125"/>
      <c r="S975" s="123"/>
    </row>
    <row r="976" spans="4:19" ht="15.75" customHeight="1" x14ac:dyDescent="0.25">
      <c r="D976" s="123"/>
      <c r="E976" s="152"/>
      <c r="F976" s="153"/>
      <c r="G976" s="123"/>
      <c r="H976" s="149"/>
      <c r="I976" s="171"/>
      <c r="J976" s="150"/>
      <c r="K976" s="123"/>
      <c r="L976" s="165"/>
      <c r="M976" s="123"/>
      <c r="N976" s="123"/>
      <c r="O976" s="123"/>
      <c r="P976" s="123"/>
      <c r="Q976" s="124"/>
      <c r="R976" s="125"/>
      <c r="S976" s="123"/>
    </row>
    <row r="977" spans="4:19" ht="15.75" customHeight="1" x14ac:dyDescent="0.25">
      <c r="D977" s="123"/>
      <c r="E977" s="152"/>
      <c r="F977" s="153"/>
      <c r="G977" s="123"/>
      <c r="H977" s="149"/>
      <c r="I977" s="171"/>
      <c r="J977" s="150"/>
      <c r="K977" s="123"/>
      <c r="L977" s="165"/>
      <c r="M977" s="123"/>
      <c r="N977" s="123"/>
      <c r="O977" s="123"/>
      <c r="P977" s="123"/>
      <c r="Q977" s="124"/>
      <c r="R977" s="125"/>
      <c r="S977" s="123"/>
    </row>
    <row r="978" spans="4:19" ht="15.75" customHeight="1" x14ac:dyDescent="0.25">
      <c r="D978" s="123"/>
      <c r="E978" s="152"/>
      <c r="F978" s="153"/>
      <c r="G978" s="123"/>
      <c r="H978" s="149"/>
      <c r="I978" s="171"/>
      <c r="J978" s="150"/>
      <c r="K978" s="123"/>
      <c r="L978" s="165"/>
      <c r="M978" s="123"/>
      <c r="N978" s="123"/>
      <c r="O978" s="123"/>
      <c r="P978" s="123"/>
      <c r="Q978" s="124"/>
      <c r="R978" s="125"/>
      <c r="S978" s="123"/>
    </row>
    <row r="979" spans="4:19" ht="15.75" customHeight="1" x14ac:dyDescent="0.25">
      <c r="D979" s="123"/>
      <c r="E979" s="152"/>
      <c r="F979" s="153"/>
      <c r="G979" s="123"/>
      <c r="H979" s="149"/>
      <c r="I979" s="171"/>
      <c r="J979" s="150"/>
      <c r="K979" s="123"/>
      <c r="L979" s="165"/>
      <c r="M979" s="123"/>
      <c r="N979" s="123"/>
      <c r="O979" s="123"/>
      <c r="P979" s="123"/>
      <c r="Q979" s="124"/>
      <c r="R979" s="125"/>
      <c r="S979" s="123"/>
    </row>
    <row r="980" spans="4:19" ht="15.75" customHeight="1" x14ac:dyDescent="0.25">
      <c r="D980" s="123"/>
      <c r="E980" s="152"/>
      <c r="F980" s="153"/>
      <c r="G980" s="123"/>
      <c r="H980" s="149"/>
      <c r="I980" s="171"/>
      <c r="J980" s="150"/>
      <c r="K980" s="123"/>
      <c r="L980" s="165"/>
      <c r="M980" s="123"/>
      <c r="N980" s="123"/>
      <c r="O980" s="123"/>
      <c r="P980" s="123"/>
      <c r="Q980" s="124"/>
      <c r="R980" s="125"/>
      <c r="S980" s="123"/>
    </row>
    <row r="981" spans="4:19" ht="15.75" customHeight="1" x14ac:dyDescent="0.25">
      <c r="D981" s="123"/>
      <c r="E981" s="152"/>
      <c r="F981" s="153"/>
      <c r="G981" s="123"/>
      <c r="H981" s="149"/>
      <c r="I981" s="171"/>
      <c r="J981" s="150"/>
      <c r="K981" s="123"/>
      <c r="L981" s="165"/>
      <c r="M981" s="123"/>
      <c r="N981" s="123"/>
      <c r="O981" s="123"/>
      <c r="P981" s="123"/>
      <c r="Q981" s="124"/>
      <c r="R981" s="125"/>
      <c r="S981" s="123"/>
    </row>
    <row r="982" spans="4:19" ht="15.75" customHeight="1" x14ac:dyDescent="0.25">
      <c r="D982" s="123"/>
      <c r="E982" s="152"/>
      <c r="F982" s="153"/>
      <c r="G982" s="123"/>
      <c r="H982" s="149"/>
      <c r="I982" s="171"/>
      <c r="J982" s="150"/>
      <c r="K982" s="123"/>
      <c r="L982" s="165"/>
      <c r="M982" s="123"/>
      <c r="N982" s="123"/>
      <c r="O982" s="123"/>
      <c r="P982" s="123"/>
      <c r="Q982" s="124"/>
      <c r="R982" s="125"/>
      <c r="S982" s="123"/>
    </row>
    <row r="983" spans="4:19" ht="15.75" customHeight="1" x14ac:dyDescent="0.25">
      <c r="D983" s="123"/>
      <c r="E983" s="152"/>
      <c r="F983" s="153"/>
      <c r="G983" s="123"/>
      <c r="H983" s="149"/>
      <c r="I983" s="171"/>
      <c r="J983" s="150"/>
      <c r="K983" s="123"/>
      <c r="L983" s="165"/>
      <c r="M983" s="123"/>
      <c r="N983" s="123"/>
      <c r="O983" s="123"/>
      <c r="P983" s="123"/>
      <c r="Q983" s="124"/>
      <c r="R983" s="125"/>
      <c r="S983" s="123"/>
    </row>
    <row r="984" spans="4:19" ht="15.75" customHeight="1" x14ac:dyDescent="0.25">
      <c r="D984" s="123"/>
      <c r="E984" s="152"/>
      <c r="F984" s="153"/>
      <c r="G984" s="123"/>
      <c r="H984" s="149"/>
      <c r="I984" s="171"/>
      <c r="J984" s="150"/>
      <c r="K984" s="123"/>
      <c r="L984" s="165"/>
      <c r="M984" s="123"/>
      <c r="N984" s="123"/>
      <c r="O984" s="123"/>
      <c r="P984" s="123"/>
      <c r="Q984" s="124"/>
      <c r="R984" s="125"/>
      <c r="S984" s="123"/>
    </row>
    <row r="985" spans="4:19" ht="15.75" customHeight="1" x14ac:dyDescent="0.25">
      <c r="D985" s="123"/>
      <c r="E985" s="152"/>
      <c r="F985" s="153"/>
      <c r="G985" s="123"/>
      <c r="H985" s="149"/>
      <c r="I985" s="171"/>
      <c r="J985" s="150"/>
      <c r="K985" s="123"/>
      <c r="L985" s="165"/>
      <c r="M985" s="123"/>
      <c r="N985" s="123"/>
      <c r="O985" s="123"/>
      <c r="P985" s="123"/>
      <c r="Q985" s="124"/>
      <c r="R985" s="125"/>
      <c r="S985" s="123"/>
    </row>
    <row r="986" spans="4:19" ht="15.75" customHeight="1" x14ac:dyDescent="0.25">
      <c r="D986" s="123"/>
      <c r="E986" s="152"/>
      <c r="F986" s="153"/>
      <c r="G986" s="123"/>
      <c r="H986" s="149"/>
      <c r="I986" s="171"/>
      <c r="J986" s="150"/>
      <c r="K986" s="123"/>
      <c r="L986" s="165"/>
      <c r="M986" s="123"/>
      <c r="N986" s="123"/>
      <c r="O986" s="123"/>
      <c r="P986" s="123"/>
      <c r="Q986" s="124"/>
      <c r="R986" s="125"/>
      <c r="S986" s="123"/>
    </row>
    <row r="987" spans="4:19" ht="15.75" customHeight="1" x14ac:dyDescent="0.25">
      <c r="D987" s="123"/>
      <c r="E987" s="152"/>
      <c r="F987" s="153"/>
      <c r="G987" s="123"/>
      <c r="H987" s="149"/>
      <c r="I987" s="171"/>
      <c r="J987" s="150"/>
      <c r="K987" s="123"/>
      <c r="L987" s="165"/>
      <c r="M987" s="123"/>
      <c r="N987" s="123"/>
      <c r="O987" s="123"/>
      <c r="P987" s="123"/>
      <c r="Q987" s="124"/>
      <c r="R987" s="125"/>
      <c r="S987" s="123"/>
    </row>
    <row r="988" spans="4:19" ht="15.75" customHeight="1" x14ac:dyDescent="0.25">
      <c r="D988" s="123"/>
      <c r="E988" s="152"/>
      <c r="F988" s="153"/>
      <c r="G988" s="123"/>
      <c r="H988" s="149"/>
      <c r="I988" s="171"/>
      <c r="J988" s="150"/>
      <c r="K988" s="123"/>
      <c r="L988" s="165"/>
      <c r="M988" s="123"/>
      <c r="N988" s="123"/>
      <c r="O988" s="123"/>
      <c r="P988" s="123"/>
      <c r="Q988" s="124"/>
      <c r="R988" s="125"/>
      <c r="S988" s="123"/>
    </row>
    <row r="989" spans="4:19" ht="15.75" customHeight="1" x14ac:dyDescent="0.25">
      <c r="D989" s="123"/>
      <c r="E989" s="152"/>
      <c r="F989" s="153"/>
      <c r="G989" s="123"/>
      <c r="H989" s="149"/>
      <c r="I989" s="171"/>
      <c r="J989" s="150"/>
      <c r="K989" s="123"/>
      <c r="L989" s="165"/>
      <c r="M989" s="123"/>
      <c r="N989" s="123"/>
      <c r="O989" s="123"/>
      <c r="P989" s="123"/>
      <c r="Q989" s="124"/>
      <c r="R989" s="125"/>
      <c r="S989" s="123"/>
    </row>
    <row r="990" spans="4:19" ht="15.75" customHeight="1" x14ac:dyDescent="0.25">
      <c r="D990" s="123"/>
      <c r="E990" s="152"/>
      <c r="F990" s="153"/>
      <c r="G990" s="123"/>
      <c r="H990" s="149"/>
      <c r="I990" s="171"/>
      <c r="J990" s="150"/>
      <c r="K990" s="123"/>
      <c r="L990" s="165"/>
      <c r="M990" s="123"/>
      <c r="N990" s="123"/>
      <c r="O990" s="123"/>
      <c r="P990" s="123"/>
      <c r="Q990" s="124"/>
      <c r="R990" s="125"/>
      <c r="S990" s="123"/>
    </row>
    <row r="991" spans="4:19" ht="15.75" customHeight="1" x14ac:dyDescent="0.25">
      <c r="D991" s="123"/>
      <c r="E991" s="152"/>
      <c r="F991" s="153"/>
      <c r="G991" s="123"/>
      <c r="H991" s="149"/>
      <c r="I991" s="171"/>
      <c r="J991" s="150"/>
      <c r="K991" s="123"/>
      <c r="L991" s="165"/>
      <c r="M991" s="123"/>
      <c r="N991" s="123"/>
      <c r="O991" s="123"/>
      <c r="P991" s="123"/>
      <c r="Q991" s="124"/>
      <c r="R991" s="125"/>
      <c r="S991" s="123"/>
    </row>
    <row r="992" spans="4:19" ht="15.75" customHeight="1" x14ac:dyDescent="0.25">
      <c r="D992" s="123"/>
      <c r="E992" s="152"/>
      <c r="F992" s="153"/>
      <c r="G992" s="123"/>
      <c r="H992" s="149"/>
      <c r="I992" s="171"/>
      <c r="J992" s="150"/>
      <c r="K992" s="123"/>
      <c r="L992" s="165"/>
      <c r="M992" s="123"/>
      <c r="N992" s="123"/>
      <c r="O992" s="123"/>
      <c r="P992" s="123"/>
      <c r="Q992" s="124"/>
      <c r="R992" s="125"/>
      <c r="S992" s="123"/>
    </row>
    <row r="993" spans="4:19" ht="15.75" customHeight="1" x14ac:dyDescent="0.25">
      <c r="D993" s="123"/>
      <c r="E993" s="152"/>
      <c r="F993" s="153"/>
      <c r="G993" s="123"/>
      <c r="H993" s="149"/>
      <c r="I993" s="171"/>
      <c r="J993" s="150"/>
      <c r="K993" s="123"/>
      <c r="L993" s="165"/>
      <c r="M993" s="123"/>
      <c r="N993" s="123"/>
      <c r="O993" s="123"/>
      <c r="P993" s="123"/>
      <c r="Q993" s="124"/>
      <c r="R993" s="125"/>
      <c r="S993" s="123"/>
    </row>
    <row r="994" spans="4:19" ht="15.75" customHeight="1" x14ac:dyDescent="0.25">
      <c r="D994" s="123"/>
      <c r="E994" s="152"/>
      <c r="F994" s="153"/>
      <c r="G994" s="123"/>
      <c r="H994" s="149"/>
      <c r="I994" s="171"/>
      <c r="J994" s="150"/>
      <c r="K994" s="123"/>
      <c r="L994" s="165"/>
      <c r="M994" s="123"/>
      <c r="N994" s="123"/>
      <c r="O994" s="123"/>
      <c r="P994" s="123"/>
      <c r="Q994" s="124"/>
      <c r="R994" s="125"/>
      <c r="S994" s="123"/>
    </row>
    <row r="995" spans="4:19" ht="15.75" customHeight="1" x14ac:dyDescent="0.25">
      <c r="D995" s="123"/>
      <c r="E995" s="152"/>
      <c r="F995" s="153"/>
      <c r="G995" s="123"/>
      <c r="H995" s="149"/>
      <c r="I995" s="171"/>
      <c r="J995" s="150"/>
      <c r="K995" s="123"/>
      <c r="L995" s="165"/>
      <c r="M995" s="123"/>
      <c r="N995" s="123"/>
      <c r="O995" s="123"/>
      <c r="P995" s="123"/>
      <c r="Q995" s="124"/>
      <c r="R995" s="125"/>
      <c r="S995" s="123"/>
    </row>
    <row r="996" spans="4:19" ht="15.75" customHeight="1" x14ac:dyDescent="0.25">
      <c r="D996" s="123"/>
      <c r="E996" s="152"/>
      <c r="F996" s="153"/>
      <c r="G996" s="123"/>
      <c r="H996" s="149"/>
      <c r="I996" s="171"/>
      <c r="J996" s="150"/>
      <c r="K996" s="123"/>
      <c r="L996" s="165"/>
      <c r="M996" s="123"/>
      <c r="N996" s="123"/>
      <c r="O996" s="123"/>
      <c r="P996" s="123"/>
      <c r="Q996" s="124"/>
      <c r="R996" s="125"/>
      <c r="S996" s="123"/>
    </row>
    <row r="997" spans="4:19" ht="15.75" customHeight="1" x14ac:dyDescent="0.25">
      <c r="D997" s="123"/>
      <c r="E997" s="152"/>
      <c r="F997" s="153"/>
      <c r="G997" s="123"/>
      <c r="H997" s="149"/>
      <c r="I997" s="171"/>
      <c r="J997" s="150"/>
      <c r="K997" s="123"/>
      <c r="L997" s="165"/>
      <c r="M997" s="123"/>
      <c r="N997" s="123"/>
      <c r="O997" s="123"/>
      <c r="P997" s="123"/>
      <c r="Q997" s="124"/>
      <c r="R997" s="125"/>
      <c r="S997" s="123"/>
    </row>
    <row r="998" spans="4:19" ht="15.75" customHeight="1" x14ac:dyDescent="0.25">
      <c r="D998" s="123"/>
      <c r="E998" s="152"/>
      <c r="F998" s="153"/>
      <c r="G998" s="123"/>
      <c r="H998" s="149"/>
      <c r="I998" s="171"/>
      <c r="J998" s="150"/>
      <c r="K998" s="123"/>
      <c r="L998" s="165"/>
      <c r="M998" s="123"/>
      <c r="N998" s="123"/>
      <c r="O998" s="123"/>
      <c r="P998" s="123"/>
      <c r="Q998" s="124"/>
      <c r="R998" s="125"/>
      <c r="S998" s="123"/>
    </row>
    <row r="999" spans="4:19" ht="15.75" customHeight="1" x14ac:dyDescent="0.25">
      <c r="D999" s="123"/>
      <c r="E999" s="152"/>
      <c r="F999" s="153"/>
      <c r="G999" s="123"/>
      <c r="H999" s="149"/>
      <c r="I999" s="171"/>
      <c r="J999" s="150"/>
      <c r="K999" s="123"/>
      <c r="L999" s="165"/>
      <c r="M999" s="123"/>
      <c r="N999" s="123"/>
      <c r="O999" s="123"/>
      <c r="P999" s="123"/>
      <c r="Q999" s="124"/>
      <c r="R999" s="125"/>
      <c r="S999" s="123"/>
    </row>
    <row r="1000" spans="4:19" ht="15.75" customHeight="1" x14ac:dyDescent="0.25">
      <c r="D1000" s="123"/>
      <c r="E1000" s="152"/>
      <c r="F1000" s="153"/>
      <c r="G1000" s="123"/>
      <c r="H1000" s="149"/>
      <c r="I1000" s="171"/>
      <c r="J1000" s="150"/>
      <c r="K1000" s="123"/>
      <c r="L1000" s="165"/>
      <c r="M1000" s="123"/>
      <c r="N1000" s="123"/>
      <c r="O1000" s="123"/>
      <c r="P1000" s="123"/>
      <c r="Q1000" s="124"/>
      <c r="R1000" s="125"/>
      <c r="S1000" s="123"/>
    </row>
    <row r="1001" spans="4:19" ht="15.75" customHeight="1" x14ac:dyDescent="0.25">
      <c r="D1001" s="123"/>
      <c r="E1001" s="152"/>
      <c r="F1001" s="153"/>
      <c r="G1001" s="123"/>
      <c r="H1001" s="149"/>
      <c r="I1001" s="171"/>
      <c r="J1001" s="150"/>
      <c r="K1001" s="123"/>
      <c r="L1001" s="165"/>
      <c r="M1001" s="123"/>
      <c r="N1001" s="123"/>
      <c r="O1001" s="123"/>
      <c r="P1001" s="123"/>
      <c r="Q1001" s="124"/>
      <c r="R1001" s="125"/>
      <c r="S1001" s="123"/>
    </row>
    <row r="1002" spans="4:19" ht="15.75" customHeight="1" x14ac:dyDescent="0.25">
      <c r="D1002" s="123"/>
      <c r="E1002" s="152"/>
      <c r="F1002" s="153"/>
      <c r="G1002" s="123"/>
      <c r="H1002" s="149"/>
      <c r="I1002" s="171"/>
      <c r="J1002" s="150"/>
      <c r="K1002" s="123"/>
      <c r="L1002" s="165"/>
      <c r="M1002" s="123"/>
      <c r="N1002" s="123"/>
      <c r="O1002" s="123"/>
      <c r="P1002" s="123"/>
      <c r="Q1002" s="124"/>
      <c r="R1002" s="125"/>
      <c r="S1002" s="123"/>
    </row>
    <row r="1003" spans="4:19" ht="15.75" customHeight="1" x14ac:dyDescent="0.25">
      <c r="D1003" s="123"/>
      <c r="E1003" s="152"/>
      <c r="F1003" s="153"/>
      <c r="G1003" s="123"/>
      <c r="H1003" s="149"/>
      <c r="I1003" s="171"/>
      <c r="J1003" s="150"/>
      <c r="K1003" s="123"/>
      <c r="L1003" s="165"/>
      <c r="M1003" s="123"/>
      <c r="N1003" s="123"/>
      <c r="O1003" s="123"/>
      <c r="P1003" s="123"/>
      <c r="Q1003" s="124"/>
      <c r="R1003" s="125"/>
      <c r="S1003" s="123"/>
    </row>
    <row r="1004" spans="4:19" ht="15.75" customHeight="1" x14ac:dyDescent="0.25">
      <c r="D1004" s="123"/>
      <c r="E1004" s="152"/>
      <c r="F1004" s="153"/>
      <c r="G1004" s="123"/>
      <c r="H1004" s="149"/>
      <c r="I1004" s="171"/>
      <c r="J1004" s="150"/>
      <c r="K1004" s="123"/>
      <c r="L1004" s="165"/>
      <c r="M1004" s="123"/>
      <c r="N1004" s="123"/>
      <c r="O1004" s="123"/>
      <c r="P1004" s="123"/>
      <c r="Q1004" s="124"/>
      <c r="R1004" s="125"/>
      <c r="S1004" s="123"/>
    </row>
    <row r="1005" spans="4:19" ht="15.75" customHeight="1" x14ac:dyDescent="0.25">
      <c r="D1005" s="123"/>
      <c r="E1005" s="152"/>
      <c r="F1005" s="153"/>
      <c r="G1005" s="123"/>
      <c r="H1005" s="149"/>
      <c r="I1005" s="171"/>
      <c r="J1005" s="150"/>
      <c r="K1005" s="123"/>
      <c r="L1005" s="165"/>
      <c r="M1005" s="123"/>
      <c r="N1005" s="123"/>
      <c r="O1005" s="123"/>
      <c r="P1005" s="123"/>
      <c r="Q1005" s="124"/>
      <c r="R1005" s="125"/>
      <c r="S1005" s="123"/>
    </row>
    <row r="1006" spans="4:19" ht="15.75" customHeight="1" x14ac:dyDescent="0.25">
      <c r="D1006" s="123"/>
      <c r="E1006" s="152"/>
      <c r="F1006" s="153"/>
      <c r="G1006" s="123"/>
      <c r="H1006" s="149"/>
      <c r="I1006" s="171"/>
      <c r="J1006" s="150"/>
      <c r="K1006" s="123"/>
      <c r="L1006" s="165"/>
      <c r="M1006" s="123"/>
      <c r="N1006" s="123"/>
      <c r="O1006" s="123"/>
      <c r="P1006" s="123"/>
      <c r="Q1006" s="124"/>
      <c r="R1006" s="125"/>
      <c r="S1006" s="123"/>
    </row>
    <row r="1007" spans="4:19" ht="15.75" customHeight="1" x14ac:dyDescent="0.25">
      <c r="D1007" s="123"/>
      <c r="E1007" s="152"/>
      <c r="F1007" s="153"/>
      <c r="G1007" s="123"/>
      <c r="H1007" s="149"/>
      <c r="I1007" s="171"/>
      <c r="J1007" s="150"/>
      <c r="K1007" s="123"/>
      <c r="L1007" s="165"/>
      <c r="M1007" s="123"/>
      <c r="N1007" s="123"/>
      <c r="O1007" s="123"/>
      <c r="P1007" s="123"/>
      <c r="Q1007" s="124"/>
      <c r="R1007" s="125"/>
      <c r="S1007" s="123"/>
    </row>
    <row r="1008" spans="4:19" ht="15.75" customHeight="1" x14ac:dyDescent="0.25">
      <c r="D1008" s="123"/>
      <c r="E1008" s="152"/>
      <c r="F1008" s="153"/>
      <c r="G1008" s="123"/>
      <c r="H1008" s="149"/>
      <c r="I1008" s="171"/>
      <c r="J1008" s="150"/>
      <c r="K1008" s="123"/>
      <c r="L1008" s="165"/>
      <c r="M1008" s="123"/>
      <c r="N1008" s="123"/>
      <c r="O1008" s="123"/>
      <c r="P1008" s="123"/>
      <c r="Q1008" s="124"/>
      <c r="R1008" s="125"/>
      <c r="S1008" s="123"/>
    </row>
    <row r="1009" spans="4:19" ht="15.75" customHeight="1" x14ac:dyDescent="0.25">
      <c r="D1009" s="123"/>
      <c r="E1009" s="152"/>
      <c r="F1009" s="153"/>
      <c r="G1009" s="123"/>
      <c r="H1009" s="149"/>
      <c r="I1009" s="171"/>
      <c r="J1009" s="150"/>
      <c r="K1009" s="123"/>
      <c r="L1009" s="165"/>
      <c r="M1009" s="123"/>
      <c r="N1009" s="123"/>
      <c r="O1009" s="123"/>
      <c r="P1009" s="123"/>
      <c r="Q1009" s="124"/>
      <c r="R1009" s="125"/>
      <c r="S1009" s="123"/>
    </row>
    <row r="1010" spans="4:19" ht="15.75" customHeight="1" x14ac:dyDescent="0.25">
      <c r="D1010" s="123"/>
      <c r="E1010" s="152"/>
      <c r="F1010" s="153"/>
      <c r="G1010" s="123"/>
      <c r="H1010" s="149"/>
      <c r="I1010" s="171"/>
      <c r="J1010" s="150"/>
      <c r="K1010" s="123"/>
      <c r="L1010" s="165"/>
      <c r="M1010" s="123"/>
      <c r="N1010" s="123"/>
      <c r="O1010" s="123"/>
      <c r="P1010" s="123"/>
      <c r="Q1010" s="124"/>
      <c r="R1010" s="125"/>
      <c r="S1010" s="123"/>
    </row>
    <row r="1011" spans="4:19" ht="15.75" customHeight="1" x14ac:dyDescent="0.25">
      <c r="D1011" s="123"/>
      <c r="E1011" s="152"/>
      <c r="F1011" s="153"/>
      <c r="G1011" s="123"/>
      <c r="H1011" s="149"/>
      <c r="I1011" s="171"/>
      <c r="J1011" s="150"/>
      <c r="K1011" s="123"/>
      <c r="L1011" s="165"/>
      <c r="M1011" s="123"/>
      <c r="N1011" s="123"/>
      <c r="O1011" s="123"/>
      <c r="P1011" s="123"/>
      <c r="Q1011" s="124"/>
      <c r="R1011" s="125"/>
      <c r="S1011" s="123"/>
    </row>
    <row r="1012" spans="4:19" ht="15.75" customHeight="1" x14ac:dyDescent="0.25">
      <c r="D1012" s="123"/>
      <c r="E1012" s="152"/>
      <c r="F1012" s="153"/>
      <c r="G1012" s="123"/>
      <c r="H1012" s="149"/>
      <c r="I1012" s="171"/>
      <c r="J1012" s="150"/>
      <c r="K1012" s="123"/>
      <c r="L1012" s="165"/>
      <c r="M1012" s="123"/>
      <c r="N1012" s="123"/>
      <c r="O1012" s="123"/>
      <c r="P1012" s="123"/>
      <c r="Q1012" s="124"/>
      <c r="R1012" s="125"/>
      <c r="S1012" s="123"/>
    </row>
    <row r="1013" spans="4:19" ht="15.75" customHeight="1" x14ac:dyDescent="0.25">
      <c r="D1013" s="123"/>
      <c r="E1013" s="152"/>
      <c r="F1013" s="153"/>
      <c r="G1013" s="123"/>
      <c r="H1013" s="149"/>
      <c r="I1013" s="171"/>
      <c r="J1013" s="150"/>
      <c r="K1013" s="123"/>
      <c r="L1013" s="165"/>
      <c r="M1013" s="123"/>
      <c r="N1013" s="123"/>
      <c r="O1013" s="123"/>
      <c r="P1013" s="123"/>
      <c r="Q1013" s="124"/>
      <c r="R1013" s="125"/>
      <c r="S1013" s="123"/>
    </row>
    <row r="1014" spans="4:19" ht="15.75" customHeight="1" x14ac:dyDescent="0.25">
      <c r="D1014" s="123"/>
      <c r="E1014" s="152"/>
      <c r="F1014" s="153"/>
      <c r="G1014" s="123"/>
      <c r="H1014" s="149"/>
      <c r="I1014" s="171"/>
      <c r="J1014" s="150"/>
      <c r="K1014" s="123"/>
      <c r="L1014" s="165"/>
      <c r="M1014" s="123"/>
      <c r="N1014" s="123"/>
      <c r="O1014" s="123"/>
      <c r="P1014" s="123"/>
      <c r="Q1014" s="124"/>
      <c r="R1014" s="125"/>
      <c r="S1014" s="123"/>
    </row>
    <row r="1015" spans="4:19" ht="15.75" customHeight="1" x14ac:dyDescent="0.25">
      <c r="D1015" s="123"/>
      <c r="E1015" s="152"/>
      <c r="F1015" s="153"/>
      <c r="G1015" s="123"/>
      <c r="H1015" s="149"/>
      <c r="I1015" s="171"/>
      <c r="J1015" s="150"/>
      <c r="K1015" s="123"/>
      <c r="L1015" s="165"/>
      <c r="M1015" s="123"/>
      <c r="N1015" s="123"/>
      <c r="O1015" s="123"/>
      <c r="P1015" s="123"/>
      <c r="Q1015" s="124"/>
      <c r="R1015" s="125"/>
      <c r="S1015" s="123"/>
    </row>
    <row r="1016" spans="4:19" ht="15.75" customHeight="1" x14ac:dyDescent="0.25">
      <c r="D1016" s="123"/>
      <c r="E1016" s="152"/>
      <c r="F1016" s="153"/>
      <c r="G1016" s="123"/>
      <c r="H1016" s="149"/>
      <c r="I1016" s="171"/>
      <c r="J1016" s="150"/>
      <c r="K1016" s="123"/>
      <c r="L1016" s="165"/>
      <c r="M1016" s="123"/>
      <c r="N1016" s="123"/>
      <c r="O1016" s="123"/>
      <c r="P1016" s="123"/>
      <c r="Q1016" s="124"/>
      <c r="R1016" s="125"/>
      <c r="S1016" s="123"/>
    </row>
    <row r="1017" spans="4:19" ht="15.75" customHeight="1" x14ac:dyDescent="0.25">
      <c r="D1017" s="123"/>
      <c r="E1017" s="152"/>
      <c r="F1017" s="153"/>
      <c r="G1017" s="123"/>
      <c r="H1017" s="149"/>
      <c r="I1017" s="171"/>
      <c r="J1017" s="150"/>
      <c r="K1017" s="123"/>
      <c r="L1017" s="165"/>
      <c r="M1017" s="123"/>
      <c r="N1017" s="123"/>
      <c r="O1017" s="123"/>
      <c r="P1017" s="123"/>
      <c r="Q1017" s="124"/>
      <c r="R1017" s="125"/>
      <c r="S1017" s="123"/>
    </row>
    <row r="1018" spans="4:19" ht="15.75" customHeight="1" x14ac:dyDescent="0.25">
      <c r="D1018" s="123"/>
      <c r="E1018" s="152"/>
      <c r="F1018" s="153"/>
      <c r="G1018" s="123"/>
      <c r="H1018" s="149"/>
      <c r="I1018" s="171"/>
      <c r="J1018" s="150"/>
      <c r="K1018" s="123"/>
      <c r="L1018" s="165"/>
      <c r="M1018" s="123"/>
      <c r="N1018" s="123"/>
      <c r="O1018" s="123"/>
      <c r="P1018" s="123"/>
      <c r="Q1018" s="124"/>
      <c r="R1018" s="125"/>
      <c r="S1018" s="123"/>
    </row>
    <row r="1019" spans="4:19" ht="15.75" customHeight="1" x14ac:dyDescent="0.25">
      <c r="D1019" s="123"/>
      <c r="E1019" s="152"/>
      <c r="F1019" s="153"/>
      <c r="G1019" s="123"/>
      <c r="H1019" s="149"/>
      <c r="I1019" s="171"/>
      <c r="J1019" s="150"/>
      <c r="K1019" s="123"/>
      <c r="L1019" s="165"/>
      <c r="M1019" s="123"/>
      <c r="N1019" s="123"/>
      <c r="O1019" s="123"/>
      <c r="P1019" s="123"/>
      <c r="Q1019" s="124"/>
      <c r="R1019" s="125"/>
      <c r="S1019" s="123"/>
    </row>
    <row r="1020" spans="4:19" ht="15.75" customHeight="1" x14ac:dyDescent="0.25">
      <c r="D1020" s="123"/>
      <c r="E1020" s="152"/>
      <c r="F1020" s="153"/>
      <c r="G1020" s="123"/>
      <c r="H1020" s="149"/>
      <c r="I1020" s="171"/>
      <c r="J1020" s="150"/>
      <c r="K1020" s="123"/>
      <c r="L1020" s="165"/>
      <c r="M1020" s="123"/>
      <c r="N1020" s="123"/>
      <c r="O1020" s="123"/>
      <c r="P1020" s="123"/>
      <c r="Q1020" s="124"/>
      <c r="R1020" s="125"/>
      <c r="S1020" s="123"/>
    </row>
    <row r="1021" spans="4:19" ht="15.75" customHeight="1" x14ac:dyDescent="0.25">
      <c r="D1021" s="123"/>
      <c r="E1021" s="152"/>
      <c r="F1021" s="153"/>
      <c r="G1021" s="123"/>
      <c r="H1021" s="149"/>
      <c r="I1021" s="171"/>
      <c r="J1021" s="150"/>
      <c r="K1021" s="123"/>
      <c r="L1021" s="165"/>
      <c r="M1021" s="123"/>
      <c r="N1021" s="123"/>
      <c r="O1021" s="123"/>
      <c r="P1021" s="123"/>
      <c r="Q1021" s="124"/>
      <c r="R1021" s="125"/>
      <c r="S1021" s="123"/>
    </row>
    <row r="1022" spans="4:19" ht="15.75" customHeight="1" x14ac:dyDescent="0.25">
      <c r="D1022" s="123"/>
      <c r="E1022" s="152"/>
      <c r="F1022" s="153"/>
      <c r="G1022" s="123"/>
      <c r="H1022" s="149"/>
      <c r="I1022" s="171"/>
      <c r="J1022" s="150"/>
      <c r="K1022" s="123"/>
      <c r="L1022" s="165"/>
      <c r="M1022" s="123"/>
      <c r="N1022" s="123"/>
      <c r="O1022" s="123"/>
      <c r="P1022" s="123"/>
      <c r="Q1022" s="124"/>
      <c r="R1022" s="125"/>
      <c r="S1022" s="123"/>
    </row>
    <row r="1023" spans="4:19" ht="15.75" customHeight="1" x14ac:dyDescent="0.25">
      <c r="D1023" s="123"/>
      <c r="E1023" s="152"/>
      <c r="F1023" s="153"/>
      <c r="G1023" s="123"/>
      <c r="H1023" s="149"/>
      <c r="I1023" s="171"/>
      <c r="J1023" s="150"/>
      <c r="K1023" s="123"/>
      <c r="L1023" s="165"/>
      <c r="M1023" s="123"/>
      <c r="N1023" s="123"/>
      <c r="O1023" s="123"/>
      <c r="P1023" s="123"/>
      <c r="Q1023" s="124"/>
      <c r="R1023" s="125"/>
      <c r="S1023" s="123"/>
    </row>
    <row r="1024" spans="4:19" ht="15.75" customHeight="1" x14ac:dyDescent="0.25">
      <c r="D1024" s="123"/>
      <c r="E1024" s="152"/>
      <c r="F1024" s="153"/>
      <c r="G1024" s="123"/>
      <c r="H1024" s="149"/>
      <c r="I1024" s="171"/>
      <c r="J1024" s="150"/>
      <c r="K1024" s="123"/>
      <c r="L1024" s="165"/>
      <c r="M1024" s="123"/>
      <c r="N1024" s="123"/>
      <c r="O1024" s="123"/>
      <c r="P1024" s="123"/>
      <c r="Q1024" s="124"/>
      <c r="R1024" s="125"/>
      <c r="S1024" s="123"/>
    </row>
    <row r="1025" spans="4:19" ht="15.75" customHeight="1" x14ac:dyDescent="0.25">
      <c r="D1025" s="123"/>
      <c r="E1025" s="152"/>
      <c r="F1025" s="153"/>
      <c r="G1025" s="123"/>
      <c r="H1025" s="149"/>
      <c r="I1025" s="171"/>
      <c r="J1025" s="150"/>
      <c r="K1025" s="123"/>
      <c r="L1025" s="165"/>
      <c r="M1025" s="123"/>
      <c r="N1025" s="123"/>
      <c r="O1025" s="123"/>
      <c r="P1025" s="123"/>
      <c r="Q1025" s="124"/>
      <c r="R1025" s="125"/>
      <c r="S1025" s="123"/>
    </row>
    <row r="1026" spans="4:19" ht="15.75" customHeight="1" x14ac:dyDescent="0.25">
      <c r="D1026" s="123"/>
      <c r="E1026" s="152"/>
      <c r="F1026" s="153"/>
      <c r="G1026" s="123"/>
      <c r="H1026" s="149"/>
      <c r="I1026" s="171"/>
      <c r="J1026" s="150"/>
      <c r="K1026" s="123"/>
      <c r="L1026" s="165"/>
      <c r="M1026" s="123"/>
      <c r="N1026" s="123"/>
      <c r="O1026" s="123"/>
      <c r="P1026" s="123"/>
      <c r="Q1026" s="124"/>
      <c r="R1026" s="125"/>
      <c r="S1026" s="123"/>
    </row>
    <row r="1027" spans="4:19" ht="15.75" customHeight="1" x14ac:dyDescent="0.25">
      <c r="D1027" s="123"/>
      <c r="E1027" s="152"/>
      <c r="F1027" s="153"/>
      <c r="G1027" s="123"/>
      <c r="H1027" s="149"/>
      <c r="I1027" s="171"/>
      <c r="J1027" s="150"/>
      <c r="K1027" s="123"/>
      <c r="L1027" s="165"/>
      <c r="M1027" s="123"/>
      <c r="N1027" s="123"/>
      <c r="O1027" s="123"/>
      <c r="P1027" s="123"/>
      <c r="Q1027" s="124"/>
      <c r="R1027" s="125"/>
      <c r="S1027" s="123"/>
    </row>
    <row r="1028" spans="4:19" ht="15.75" customHeight="1" x14ac:dyDescent="0.25">
      <c r="D1028" s="123"/>
      <c r="E1028" s="152"/>
      <c r="F1028" s="153"/>
      <c r="G1028" s="123"/>
      <c r="H1028" s="149"/>
      <c r="I1028" s="171"/>
      <c r="J1028" s="150"/>
      <c r="K1028" s="123"/>
      <c r="L1028" s="165"/>
      <c r="M1028" s="123"/>
      <c r="N1028" s="123"/>
      <c r="O1028" s="123"/>
      <c r="P1028" s="123"/>
      <c r="Q1028" s="124"/>
      <c r="R1028" s="125"/>
      <c r="S1028" s="123"/>
    </row>
    <row r="1029" spans="4:19" ht="15.75" customHeight="1" x14ac:dyDescent="0.25">
      <c r="D1029" s="123"/>
      <c r="E1029" s="152"/>
      <c r="F1029" s="153"/>
      <c r="G1029" s="123"/>
      <c r="H1029" s="149"/>
      <c r="I1029" s="171"/>
      <c r="J1029" s="150"/>
      <c r="K1029" s="123"/>
      <c r="L1029" s="165"/>
      <c r="M1029" s="123"/>
      <c r="N1029" s="123"/>
      <c r="O1029" s="123"/>
      <c r="P1029" s="123"/>
      <c r="Q1029" s="124"/>
      <c r="R1029" s="125"/>
      <c r="S1029" s="123"/>
    </row>
    <row r="1030" spans="4:19" ht="15.75" customHeight="1" x14ac:dyDescent="0.25">
      <c r="D1030" s="123"/>
      <c r="E1030" s="152"/>
      <c r="F1030" s="153"/>
      <c r="G1030" s="123"/>
      <c r="H1030" s="149"/>
      <c r="I1030" s="171"/>
      <c r="J1030" s="150"/>
      <c r="K1030" s="123"/>
      <c r="L1030" s="165"/>
      <c r="M1030" s="123"/>
      <c r="N1030" s="123"/>
      <c r="O1030" s="123"/>
      <c r="P1030" s="123"/>
      <c r="Q1030" s="124"/>
      <c r="R1030" s="125"/>
      <c r="S1030" s="123"/>
    </row>
    <row r="1031" spans="4:19" ht="15.75" customHeight="1" x14ac:dyDescent="0.25">
      <c r="D1031" s="123"/>
      <c r="E1031" s="152"/>
      <c r="F1031" s="153"/>
      <c r="G1031" s="123"/>
      <c r="H1031" s="149"/>
      <c r="I1031" s="171"/>
      <c r="J1031" s="150"/>
      <c r="K1031" s="123"/>
      <c r="L1031" s="165"/>
      <c r="M1031" s="123"/>
      <c r="N1031" s="123"/>
      <c r="O1031" s="123"/>
      <c r="P1031" s="123"/>
      <c r="Q1031" s="124"/>
      <c r="R1031" s="125"/>
      <c r="S1031" s="123"/>
    </row>
    <row r="1032" spans="4:19" ht="15.75" customHeight="1" x14ac:dyDescent="0.25">
      <c r="D1032" s="123"/>
      <c r="E1032" s="152"/>
      <c r="F1032" s="153"/>
      <c r="G1032" s="123"/>
      <c r="H1032" s="149"/>
      <c r="I1032" s="171"/>
      <c r="J1032" s="150"/>
      <c r="K1032" s="123"/>
      <c r="L1032" s="165"/>
      <c r="M1032" s="123"/>
      <c r="N1032" s="123"/>
      <c r="O1032" s="123"/>
      <c r="P1032" s="123"/>
      <c r="Q1032" s="124"/>
      <c r="R1032" s="125"/>
      <c r="S1032" s="123"/>
    </row>
    <row r="1033" spans="4:19" ht="15.75" customHeight="1" x14ac:dyDescent="0.25">
      <c r="D1033" s="123"/>
      <c r="E1033" s="152"/>
      <c r="F1033" s="153"/>
      <c r="G1033" s="123"/>
      <c r="H1033" s="149"/>
      <c r="I1033" s="171"/>
      <c r="J1033" s="150"/>
      <c r="K1033" s="123"/>
      <c r="L1033" s="165"/>
      <c r="M1033" s="123"/>
      <c r="N1033" s="123"/>
      <c r="O1033" s="123"/>
      <c r="P1033" s="123"/>
      <c r="Q1033" s="124"/>
      <c r="R1033" s="125"/>
      <c r="S1033" s="123"/>
    </row>
    <row r="1034" spans="4:19" ht="15.75" customHeight="1" x14ac:dyDescent="0.25">
      <c r="D1034" s="123"/>
      <c r="E1034" s="152"/>
      <c r="F1034" s="153"/>
      <c r="G1034" s="123"/>
      <c r="H1034" s="149"/>
      <c r="I1034" s="171"/>
      <c r="J1034" s="150"/>
      <c r="K1034" s="123"/>
      <c r="L1034" s="165"/>
      <c r="M1034" s="123"/>
      <c r="N1034" s="123"/>
      <c r="O1034" s="123"/>
      <c r="P1034" s="123"/>
      <c r="Q1034" s="124"/>
      <c r="R1034" s="125"/>
      <c r="S1034" s="123"/>
    </row>
    <row r="1035" spans="4:19" ht="15.75" customHeight="1" x14ac:dyDescent="0.25">
      <c r="D1035" s="123"/>
      <c r="E1035" s="152"/>
      <c r="F1035" s="153"/>
      <c r="G1035" s="123"/>
      <c r="H1035" s="149"/>
      <c r="I1035" s="171"/>
      <c r="J1035" s="150"/>
      <c r="K1035" s="123"/>
      <c r="L1035" s="165"/>
      <c r="M1035" s="123"/>
      <c r="N1035" s="123"/>
      <c r="O1035" s="123"/>
      <c r="P1035" s="123"/>
      <c r="Q1035" s="124"/>
      <c r="R1035" s="125"/>
      <c r="S1035" s="123"/>
    </row>
    <row r="1036" spans="4:19" ht="15.75" customHeight="1" x14ac:dyDescent="0.25">
      <c r="D1036" s="123"/>
      <c r="E1036" s="152"/>
      <c r="F1036" s="153"/>
      <c r="G1036" s="123"/>
      <c r="H1036" s="149"/>
      <c r="I1036" s="171"/>
      <c r="J1036" s="150"/>
      <c r="K1036" s="123"/>
      <c r="L1036" s="165"/>
      <c r="M1036" s="123"/>
      <c r="N1036" s="123"/>
      <c r="O1036" s="123"/>
      <c r="P1036" s="123"/>
      <c r="Q1036" s="124"/>
      <c r="R1036" s="125"/>
      <c r="S1036" s="123"/>
    </row>
    <row r="1037" spans="4:19" ht="15.75" customHeight="1" x14ac:dyDescent="0.25">
      <c r="D1037" s="123"/>
      <c r="E1037" s="152"/>
      <c r="F1037" s="153"/>
      <c r="G1037" s="123"/>
      <c r="H1037" s="149"/>
      <c r="I1037" s="171"/>
      <c r="J1037" s="150"/>
      <c r="K1037" s="123"/>
      <c r="L1037" s="165"/>
      <c r="M1037" s="123"/>
      <c r="N1037" s="123"/>
      <c r="O1037" s="123"/>
      <c r="P1037" s="123"/>
      <c r="Q1037" s="124"/>
      <c r="R1037" s="125"/>
      <c r="S1037" s="123"/>
    </row>
    <row r="1038" spans="4:19" ht="15.75" customHeight="1" x14ac:dyDescent="0.25">
      <c r="D1038" s="123"/>
      <c r="E1038" s="152"/>
      <c r="F1038" s="153"/>
      <c r="G1038" s="123"/>
      <c r="H1038" s="149"/>
      <c r="I1038" s="171"/>
      <c r="J1038" s="150"/>
      <c r="K1038" s="123"/>
      <c r="L1038" s="165"/>
      <c r="M1038" s="123"/>
      <c r="N1038" s="123"/>
      <c r="O1038" s="123"/>
      <c r="P1038" s="123"/>
      <c r="Q1038" s="124"/>
      <c r="R1038" s="125"/>
      <c r="S1038" s="123"/>
    </row>
    <row r="1039" spans="4:19" ht="15.75" customHeight="1" x14ac:dyDescent="0.25">
      <c r="D1039" s="123"/>
      <c r="E1039" s="152"/>
      <c r="F1039" s="153"/>
      <c r="G1039" s="123"/>
      <c r="H1039" s="149"/>
      <c r="I1039" s="171"/>
      <c r="J1039" s="150"/>
      <c r="K1039" s="123"/>
      <c r="L1039" s="165"/>
      <c r="M1039" s="123"/>
      <c r="N1039" s="123"/>
      <c r="O1039" s="123"/>
      <c r="P1039" s="123"/>
      <c r="Q1039" s="124"/>
      <c r="R1039" s="125"/>
      <c r="S1039" s="123"/>
    </row>
    <row r="1040" spans="4:19" ht="15.75" customHeight="1" x14ac:dyDescent="0.25">
      <c r="D1040" s="123"/>
      <c r="E1040" s="152"/>
      <c r="F1040" s="153"/>
      <c r="G1040" s="123"/>
      <c r="H1040" s="149"/>
      <c r="I1040" s="171"/>
      <c r="J1040" s="150"/>
      <c r="K1040" s="123"/>
      <c r="L1040" s="165"/>
      <c r="M1040" s="123"/>
      <c r="N1040" s="123"/>
      <c r="O1040" s="123"/>
      <c r="P1040" s="123"/>
      <c r="Q1040" s="124"/>
      <c r="R1040" s="125"/>
      <c r="S1040" s="123"/>
    </row>
  </sheetData>
  <mergeCells count="23">
    <mergeCell ref="I42:I54"/>
    <mergeCell ref="J42:J54"/>
    <mergeCell ref="A45:C45"/>
    <mergeCell ref="I76:K76"/>
    <mergeCell ref="J3:J15"/>
    <mergeCell ref="J16:J28"/>
    <mergeCell ref="I3:I15"/>
    <mergeCell ref="I16:I28"/>
    <mergeCell ref="I29:I41"/>
    <mergeCell ref="J29:J41"/>
    <mergeCell ref="A1:G1"/>
    <mergeCell ref="G3:G14"/>
    <mergeCell ref="B16:B20"/>
    <mergeCell ref="F16:F20"/>
    <mergeCell ref="G16:G44"/>
    <mergeCell ref="C19:C20"/>
    <mergeCell ref="B27:B29"/>
    <mergeCell ref="F27:F29"/>
    <mergeCell ref="B30:B32"/>
    <mergeCell ref="F30:F32"/>
    <mergeCell ref="B33:B35"/>
    <mergeCell ref="B37:B40"/>
    <mergeCell ref="B41:B43"/>
  </mergeCells>
  <phoneticPr fontId="23" type="noConversion"/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1"/>
  <sheetViews>
    <sheetView topLeftCell="A843" workbookViewId="0">
      <selection activeCell="J864" sqref="J864"/>
    </sheetView>
  </sheetViews>
  <sheetFormatPr defaultRowHeight="15" x14ac:dyDescent="0.25"/>
  <cols>
    <col min="1" max="1" width="10.42578125" bestFit="1" customWidth="1"/>
    <col min="2" max="2" width="41.7109375" bestFit="1" customWidth="1"/>
    <col min="3" max="3" width="14.28515625" hidden="1" customWidth="1"/>
    <col min="4" max="4" width="13" hidden="1" customWidth="1"/>
    <col min="5" max="5" width="19" hidden="1" customWidth="1"/>
    <col min="6" max="6" width="20.140625" hidden="1" customWidth="1"/>
    <col min="7" max="7" width="14.7109375" style="12" bestFit="1" customWidth="1"/>
  </cols>
  <sheetData>
    <row r="1" spans="1:7" ht="15.75" x14ac:dyDescent="0.25">
      <c r="A1" s="313" t="s">
        <v>0</v>
      </c>
      <c r="B1" s="313"/>
      <c r="C1" s="313"/>
      <c r="D1" s="1"/>
      <c r="E1" s="1"/>
      <c r="F1" s="1"/>
      <c r="G1" s="9"/>
    </row>
    <row r="2" spans="1:7" x14ac:dyDescent="0.25">
      <c r="A2" s="312" t="s">
        <v>1</v>
      </c>
      <c r="B2" s="312"/>
      <c r="C2" s="312"/>
      <c r="D2" s="1"/>
      <c r="E2" s="1"/>
      <c r="F2" s="1"/>
      <c r="G2" s="9"/>
    </row>
    <row r="3" spans="1:7" x14ac:dyDescent="0.25">
      <c r="A3" s="312" t="s">
        <v>2</v>
      </c>
      <c r="B3" s="312"/>
      <c r="C3" s="312"/>
      <c r="D3" s="1"/>
      <c r="E3" s="1"/>
      <c r="F3" s="1"/>
      <c r="G3" s="9"/>
    </row>
    <row r="4" spans="1:7" x14ac:dyDescent="0.25">
      <c r="A4" s="314" t="s">
        <v>3</v>
      </c>
      <c r="B4" s="314"/>
      <c r="C4" s="314"/>
      <c r="D4" s="1"/>
      <c r="E4" s="1"/>
      <c r="F4" s="1"/>
      <c r="G4" s="9"/>
    </row>
    <row r="5" spans="1:7" ht="15.75" x14ac:dyDescent="0.25">
      <c r="A5" s="315" t="s">
        <v>4</v>
      </c>
      <c r="B5" s="315"/>
      <c r="C5" s="315"/>
      <c r="D5" s="1"/>
      <c r="E5" s="1"/>
      <c r="F5" s="1"/>
      <c r="G5" s="9"/>
    </row>
    <row r="6" spans="1:7" x14ac:dyDescent="0.25">
      <c r="A6" s="312" t="s">
        <v>5</v>
      </c>
      <c r="B6" s="312"/>
      <c r="C6" s="312"/>
      <c r="D6" s="1"/>
      <c r="E6" s="1"/>
      <c r="F6" s="1"/>
      <c r="G6" s="9"/>
    </row>
    <row r="7" spans="1:7" x14ac:dyDescent="0.25">
      <c r="A7" s="14" t="s">
        <v>6</v>
      </c>
      <c r="B7" s="15" t="s">
        <v>7</v>
      </c>
      <c r="C7" s="16" t="s">
        <v>8</v>
      </c>
      <c r="D7" s="16" t="s">
        <v>9</v>
      </c>
      <c r="E7" s="16" t="s">
        <v>10</v>
      </c>
      <c r="F7" s="16" t="s">
        <v>11</v>
      </c>
      <c r="G7" s="17" t="s">
        <v>12</v>
      </c>
    </row>
    <row r="8" spans="1:7" x14ac:dyDescent="0.25">
      <c r="A8" s="13">
        <v>44581</v>
      </c>
      <c r="B8" s="6" t="s">
        <v>39</v>
      </c>
      <c r="C8" s="7" t="s">
        <v>17</v>
      </c>
      <c r="D8" s="8" t="s">
        <v>25</v>
      </c>
      <c r="E8" s="7" t="s">
        <v>40</v>
      </c>
      <c r="F8" s="5">
        <v>44581</v>
      </c>
      <c r="G8" s="11">
        <v>41048</v>
      </c>
    </row>
    <row r="9" spans="1:7" x14ac:dyDescent="0.25">
      <c r="A9" s="13">
        <v>44589</v>
      </c>
      <c r="B9" s="6" t="s">
        <v>41</v>
      </c>
      <c r="C9" s="7" t="s">
        <v>17</v>
      </c>
      <c r="D9" s="8" t="s">
        <v>27</v>
      </c>
      <c r="E9" s="7" t="s">
        <v>42</v>
      </c>
      <c r="F9" s="5">
        <v>44589</v>
      </c>
      <c r="G9" s="11">
        <v>4683</v>
      </c>
    </row>
    <row r="10" spans="1:7" x14ac:dyDescent="0.25">
      <c r="A10" s="13">
        <v>44592</v>
      </c>
      <c r="B10" s="6" t="s">
        <v>43</v>
      </c>
      <c r="C10" s="7" t="s">
        <v>17</v>
      </c>
      <c r="D10" s="8" t="s">
        <v>29</v>
      </c>
      <c r="E10" s="7" t="s">
        <v>44</v>
      </c>
      <c r="F10" s="5">
        <v>44592</v>
      </c>
      <c r="G10" s="11">
        <v>23776</v>
      </c>
    </row>
    <row r="11" spans="1:7" x14ac:dyDescent="0.25">
      <c r="A11" s="13">
        <v>44608</v>
      </c>
      <c r="B11" s="6" t="s">
        <v>47</v>
      </c>
      <c r="C11" s="7" t="s">
        <v>17</v>
      </c>
      <c r="D11" s="8" t="s">
        <v>48</v>
      </c>
      <c r="E11" s="7" t="s">
        <v>49</v>
      </c>
      <c r="F11" s="5">
        <v>44608</v>
      </c>
      <c r="G11" s="11">
        <v>5899</v>
      </c>
    </row>
    <row r="12" spans="1:7" x14ac:dyDescent="0.25">
      <c r="A12" s="13">
        <v>44626</v>
      </c>
      <c r="B12" s="6" t="s">
        <v>41</v>
      </c>
      <c r="C12" s="7" t="s">
        <v>17</v>
      </c>
      <c r="D12" s="8" t="s">
        <v>52</v>
      </c>
      <c r="E12" s="7" t="s">
        <v>53</v>
      </c>
      <c r="F12" s="5">
        <v>44626</v>
      </c>
      <c r="G12" s="11">
        <v>5729</v>
      </c>
    </row>
    <row r="13" spans="1:7" x14ac:dyDescent="0.25">
      <c r="A13" s="13">
        <v>44628</v>
      </c>
      <c r="B13" s="6" t="s">
        <v>54</v>
      </c>
      <c r="C13" s="7" t="s">
        <v>17</v>
      </c>
      <c r="D13" s="8" t="s">
        <v>55</v>
      </c>
      <c r="E13" s="7" t="s">
        <v>56</v>
      </c>
      <c r="F13" s="5">
        <v>44628</v>
      </c>
      <c r="G13" s="11">
        <v>43651</v>
      </c>
    </row>
    <row r="14" spans="1:7" x14ac:dyDescent="0.25">
      <c r="A14" s="13">
        <v>44630</v>
      </c>
      <c r="B14" s="6" t="s">
        <v>60</v>
      </c>
      <c r="C14" s="7" t="s">
        <v>17</v>
      </c>
      <c r="D14" s="8" t="s">
        <v>61</v>
      </c>
      <c r="E14" s="7" t="s">
        <v>62</v>
      </c>
      <c r="F14" s="5">
        <v>44630</v>
      </c>
      <c r="G14" s="11">
        <v>128625</v>
      </c>
    </row>
    <row r="15" spans="1:7" x14ac:dyDescent="0.25">
      <c r="A15" s="13">
        <v>44632</v>
      </c>
      <c r="B15" s="6" t="s">
        <v>63</v>
      </c>
      <c r="C15" s="7" t="s">
        <v>17</v>
      </c>
      <c r="D15" s="8" t="s">
        <v>64</v>
      </c>
      <c r="E15" s="7" t="s">
        <v>65</v>
      </c>
      <c r="F15" s="5">
        <v>44632</v>
      </c>
      <c r="G15" s="11">
        <v>28839</v>
      </c>
    </row>
    <row r="16" spans="1:7" x14ac:dyDescent="0.25">
      <c r="A16" s="13">
        <v>44635</v>
      </c>
      <c r="B16" s="6" t="s">
        <v>47</v>
      </c>
      <c r="C16" s="7" t="s">
        <v>17</v>
      </c>
      <c r="D16" s="8" t="s">
        <v>69</v>
      </c>
      <c r="E16" s="7" t="s">
        <v>70</v>
      </c>
      <c r="F16" s="5">
        <v>44635</v>
      </c>
      <c r="G16" s="11">
        <v>754</v>
      </c>
    </row>
    <row r="17" spans="1:7" x14ac:dyDescent="0.25">
      <c r="A17" s="13">
        <v>44635</v>
      </c>
      <c r="B17" s="6" t="s">
        <v>47</v>
      </c>
      <c r="C17" s="7" t="s">
        <v>17</v>
      </c>
      <c r="D17" s="8" t="s">
        <v>71</v>
      </c>
      <c r="E17" s="7" t="s">
        <v>72</v>
      </c>
      <c r="F17" s="5">
        <v>44635</v>
      </c>
      <c r="G17" s="11">
        <v>21504</v>
      </c>
    </row>
    <row r="18" spans="1:7" x14ac:dyDescent="0.25">
      <c r="A18" s="13">
        <v>44635</v>
      </c>
      <c r="B18" s="6" t="s">
        <v>47</v>
      </c>
      <c r="C18" s="7" t="s">
        <v>17</v>
      </c>
      <c r="D18" s="8" t="s">
        <v>73</v>
      </c>
      <c r="E18" s="7" t="s">
        <v>74</v>
      </c>
      <c r="F18" s="5">
        <v>44635</v>
      </c>
      <c r="G18" s="11">
        <v>51336</v>
      </c>
    </row>
    <row r="19" spans="1:7" x14ac:dyDescent="0.25">
      <c r="A19" s="13">
        <v>44635</v>
      </c>
      <c r="B19" s="6" t="s">
        <v>66</v>
      </c>
      <c r="C19" s="7" t="s">
        <v>17</v>
      </c>
      <c r="D19" s="8" t="s">
        <v>67</v>
      </c>
      <c r="E19" s="7" t="s">
        <v>68</v>
      </c>
      <c r="F19" s="5">
        <v>44620</v>
      </c>
      <c r="G19" s="11">
        <v>61320</v>
      </c>
    </row>
    <row r="20" spans="1:7" x14ac:dyDescent="0.25">
      <c r="A20" s="13">
        <v>44635</v>
      </c>
      <c r="B20" s="6" t="s">
        <v>66</v>
      </c>
      <c r="C20" s="7" t="s">
        <v>17</v>
      </c>
      <c r="D20" s="8" t="s">
        <v>75</v>
      </c>
      <c r="E20" s="7" t="s">
        <v>76</v>
      </c>
      <c r="F20" s="5">
        <v>44635</v>
      </c>
      <c r="G20" s="11">
        <v>61320</v>
      </c>
    </row>
    <row r="21" spans="1:7" x14ac:dyDescent="0.25">
      <c r="A21" s="13">
        <v>44636</v>
      </c>
      <c r="B21" s="6" t="s">
        <v>77</v>
      </c>
      <c r="C21" s="7" t="s">
        <v>17</v>
      </c>
      <c r="D21" s="8" t="s">
        <v>78</v>
      </c>
      <c r="E21" s="7" t="s">
        <v>79</v>
      </c>
      <c r="F21" s="5">
        <v>44636</v>
      </c>
      <c r="G21" s="11">
        <v>95037</v>
      </c>
    </row>
    <row r="22" spans="1:7" x14ac:dyDescent="0.25">
      <c r="A22" s="13">
        <v>44638</v>
      </c>
      <c r="B22" s="6" t="s">
        <v>80</v>
      </c>
      <c r="C22" s="7" t="s">
        <v>17</v>
      </c>
      <c r="D22" s="8" t="s">
        <v>81</v>
      </c>
      <c r="E22" s="7" t="s">
        <v>82</v>
      </c>
      <c r="F22" s="5">
        <v>44638</v>
      </c>
      <c r="G22" s="11">
        <v>6488</v>
      </c>
    </row>
    <row r="23" spans="1:7" x14ac:dyDescent="0.25">
      <c r="A23" s="13">
        <v>44641</v>
      </c>
      <c r="B23" s="6" t="s">
        <v>85</v>
      </c>
      <c r="C23" s="7" t="s">
        <v>17</v>
      </c>
      <c r="D23" s="8" t="s">
        <v>86</v>
      </c>
      <c r="E23" s="7" t="s">
        <v>87</v>
      </c>
      <c r="F23" s="5">
        <v>44641</v>
      </c>
      <c r="G23" s="11">
        <v>37500</v>
      </c>
    </row>
    <row r="24" spans="1:7" x14ac:dyDescent="0.25">
      <c r="A24" s="13">
        <v>44642</v>
      </c>
      <c r="B24" s="6" t="s">
        <v>77</v>
      </c>
      <c r="C24" s="7" t="s">
        <v>17</v>
      </c>
      <c r="D24" s="8" t="s">
        <v>88</v>
      </c>
      <c r="E24" s="7" t="s">
        <v>89</v>
      </c>
      <c r="F24" s="5">
        <v>44642</v>
      </c>
      <c r="G24" s="11">
        <v>112395</v>
      </c>
    </row>
    <row r="25" spans="1:7" x14ac:dyDescent="0.25">
      <c r="A25" s="13">
        <v>44642</v>
      </c>
      <c r="B25" s="6" t="s">
        <v>90</v>
      </c>
      <c r="C25" s="7" t="s">
        <v>17</v>
      </c>
      <c r="D25" s="8" t="s">
        <v>91</v>
      </c>
      <c r="E25" s="7" t="s">
        <v>92</v>
      </c>
      <c r="F25" s="5">
        <v>44642</v>
      </c>
      <c r="G25" s="11">
        <v>57466</v>
      </c>
    </row>
    <row r="26" spans="1:7" x14ac:dyDescent="0.25">
      <c r="A26" s="13">
        <v>44645</v>
      </c>
      <c r="B26" s="6" t="s">
        <v>93</v>
      </c>
      <c r="C26" s="7" t="s">
        <v>17</v>
      </c>
      <c r="D26" s="8" t="s">
        <v>94</v>
      </c>
      <c r="E26" s="7" t="s">
        <v>95</v>
      </c>
      <c r="F26" s="5">
        <v>44645</v>
      </c>
      <c r="G26" s="11">
        <v>2705233</v>
      </c>
    </row>
    <row r="27" spans="1:7" x14ac:dyDescent="0.25">
      <c r="A27" s="13">
        <v>44646</v>
      </c>
      <c r="B27" s="6" t="s">
        <v>54</v>
      </c>
      <c r="C27" s="7" t="s">
        <v>17</v>
      </c>
      <c r="D27" s="8" t="s">
        <v>96</v>
      </c>
      <c r="E27" s="7" t="s">
        <v>97</v>
      </c>
      <c r="F27" s="5">
        <v>44646</v>
      </c>
      <c r="G27" s="11">
        <v>36352</v>
      </c>
    </row>
    <row r="28" spans="1:7" x14ac:dyDescent="0.25">
      <c r="A28" s="13">
        <v>44647</v>
      </c>
      <c r="B28" s="6" t="s">
        <v>63</v>
      </c>
      <c r="C28" s="7" t="s">
        <v>17</v>
      </c>
      <c r="D28" s="8" t="s">
        <v>98</v>
      </c>
      <c r="E28" s="7" t="s">
        <v>99</v>
      </c>
      <c r="F28" s="5">
        <v>44647</v>
      </c>
      <c r="G28" s="11">
        <v>20668</v>
      </c>
    </row>
    <row r="29" spans="1:7" x14ac:dyDescent="0.25">
      <c r="A29" s="13">
        <v>44648</v>
      </c>
      <c r="B29" s="6" t="s">
        <v>100</v>
      </c>
      <c r="C29" s="7" t="s">
        <v>17</v>
      </c>
      <c r="D29" s="8" t="s">
        <v>101</v>
      </c>
      <c r="E29" s="7" t="s">
        <v>102</v>
      </c>
      <c r="F29" s="5">
        <v>44648</v>
      </c>
      <c r="G29" s="11">
        <v>13806</v>
      </c>
    </row>
    <row r="30" spans="1:7" x14ac:dyDescent="0.25">
      <c r="A30" s="13">
        <v>44649</v>
      </c>
      <c r="B30" s="6" t="s">
        <v>47</v>
      </c>
      <c r="C30" s="7" t="s">
        <v>17</v>
      </c>
      <c r="D30" s="8" t="s">
        <v>103</v>
      </c>
      <c r="E30" s="7" t="s">
        <v>104</v>
      </c>
      <c r="F30" s="5">
        <v>44649</v>
      </c>
      <c r="G30" s="11">
        <v>31841</v>
      </c>
    </row>
    <row r="31" spans="1:7" x14ac:dyDescent="0.25">
      <c r="A31" s="13">
        <v>44651</v>
      </c>
      <c r="B31" s="6" t="s">
        <v>107</v>
      </c>
      <c r="C31" s="7" t="s">
        <v>17</v>
      </c>
      <c r="D31" s="8" t="s">
        <v>108</v>
      </c>
      <c r="E31" s="7" t="s">
        <v>109</v>
      </c>
      <c r="F31" s="5">
        <v>44651</v>
      </c>
      <c r="G31" s="11">
        <v>16800</v>
      </c>
    </row>
    <row r="32" spans="1:7" x14ac:dyDescent="0.25">
      <c r="A32" s="13">
        <v>44651</v>
      </c>
      <c r="B32" s="6" t="s">
        <v>60</v>
      </c>
      <c r="C32" s="7" t="s">
        <v>17</v>
      </c>
      <c r="D32" s="8" t="s">
        <v>105</v>
      </c>
      <c r="E32" s="7" t="s">
        <v>106</v>
      </c>
      <c r="F32" s="5">
        <v>44651</v>
      </c>
      <c r="G32" s="11">
        <v>61600</v>
      </c>
    </row>
    <row r="33" spans="1:7" x14ac:dyDescent="0.25">
      <c r="A33" s="13">
        <v>44651</v>
      </c>
      <c r="B33" s="6" t="s">
        <v>66</v>
      </c>
      <c r="C33" s="7" t="s">
        <v>17</v>
      </c>
      <c r="D33" s="8" t="s">
        <v>110</v>
      </c>
      <c r="E33" s="7" t="s">
        <v>111</v>
      </c>
      <c r="F33" s="5">
        <v>44651</v>
      </c>
      <c r="G33" s="11">
        <v>78122</v>
      </c>
    </row>
    <row r="34" spans="1:7" x14ac:dyDescent="0.25">
      <c r="A34" s="13">
        <v>44652</v>
      </c>
      <c r="B34" s="6" t="s">
        <v>63</v>
      </c>
      <c r="C34" s="7" t="s">
        <v>17</v>
      </c>
      <c r="D34" s="8" t="s">
        <v>115</v>
      </c>
      <c r="E34" s="7" t="s">
        <v>116</v>
      </c>
      <c r="F34" s="5">
        <v>44652</v>
      </c>
      <c r="G34" s="11">
        <v>16852</v>
      </c>
    </row>
    <row r="35" spans="1:7" x14ac:dyDescent="0.25">
      <c r="A35" s="13">
        <v>44656</v>
      </c>
      <c r="B35" s="6" t="s">
        <v>117</v>
      </c>
      <c r="C35" s="7" t="s">
        <v>17</v>
      </c>
      <c r="D35" s="8" t="s">
        <v>118</v>
      </c>
      <c r="E35" s="7" t="s">
        <v>119</v>
      </c>
      <c r="F35" s="5">
        <v>44656</v>
      </c>
      <c r="G35" s="11">
        <v>10920</v>
      </c>
    </row>
    <row r="36" spans="1:7" x14ac:dyDescent="0.25">
      <c r="A36" s="13">
        <v>44659</v>
      </c>
      <c r="B36" s="6" t="s">
        <v>60</v>
      </c>
      <c r="C36" s="7" t="s">
        <v>17</v>
      </c>
      <c r="D36" s="8" t="s">
        <v>120</v>
      </c>
      <c r="E36" s="7" t="s">
        <v>121</v>
      </c>
      <c r="F36" s="5">
        <v>44659</v>
      </c>
      <c r="G36" s="11">
        <v>629562</v>
      </c>
    </row>
    <row r="37" spans="1:7" x14ac:dyDescent="0.25">
      <c r="A37" s="13">
        <v>44662</v>
      </c>
      <c r="B37" s="6" t="s">
        <v>80</v>
      </c>
      <c r="C37" s="7" t="s">
        <v>17</v>
      </c>
      <c r="D37" s="8" t="s">
        <v>122</v>
      </c>
      <c r="E37" s="7" t="s">
        <v>123</v>
      </c>
      <c r="F37" s="5">
        <v>44662</v>
      </c>
      <c r="G37" s="11">
        <v>1009</v>
      </c>
    </row>
    <row r="38" spans="1:7" x14ac:dyDescent="0.25">
      <c r="A38" s="13">
        <v>44663</v>
      </c>
      <c r="B38" s="6" t="s">
        <v>126</v>
      </c>
      <c r="C38" s="7" t="s">
        <v>17</v>
      </c>
      <c r="D38" s="8" t="s">
        <v>127</v>
      </c>
      <c r="E38" s="7" t="s">
        <v>128</v>
      </c>
      <c r="F38" s="5">
        <v>44663</v>
      </c>
      <c r="G38" s="11">
        <v>88781</v>
      </c>
    </row>
    <row r="39" spans="1:7" x14ac:dyDescent="0.25">
      <c r="A39" s="13">
        <v>44666</v>
      </c>
      <c r="B39" s="6" t="s">
        <v>107</v>
      </c>
      <c r="C39" s="7" t="s">
        <v>17</v>
      </c>
      <c r="D39" s="8" t="s">
        <v>131</v>
      </c>
      <c r="E39" s="7" t="s">
        <v>132</v>
      </c>
      <c r="F39" s="5">
        <v>44666</v>
      </c>
      <c r="G39" s="11">
        <v>16275</v>
      </c>
    </row>
    <row r="40" spans="1:7" x14ac:dyDescent="0.25">
      <c r="A40" s="13">
        <v>44666</v>
      </c>
      <c r="B40" s="6" t="s">
        <v>43</v>
      </c>
      <c r="C40" s="7" t="s">
        <v>17</v>
      </c>
      <c r="D40" s="8" t="s">
        <v>133</v>
      </c>
      <c r="E40" s="7" t="s">
        <v>29</v>
      </c>
      <c r="F40" s="5">
        <v>44666</v>
      </c>
      <c r="G40" s="11">
        <v>74551</v>
      </c>
    </row>
    <row r="41" spans="1:7" x14ac:dyDescent="0.25">
      <c r="A41" s="13">
        <v>44666</v>
      </c>
      <c r="B41" s="6" t="s">
        <v>93</v>
      </c>
      <c r="C41" s="7" t="s">
        <v>17</v>
      </c>
      <c r="D41" s="8" t="s">
        <v>129</v>
      </c>
      <c r="E41" s="7" t="s">
        <v>130</v>
      </c>
      <c r="F41" s="5">
        <v>44666</v>
      </c>
      <c r="G41" s="11">
        <v>1501251</v>
      </c>
    </row>
    <row r="42" spans="1:7" x14ac:dyDescent="0.25">
      <c r="A42" s="13">
        <v>44667</v>
      </c>
      <c r="B42" s="6" t="s">
        <v>107</v>
      </c>
      <c r="C42" s="7" t="s">
        <v>17</v>
      </c>
      <c r="D42" s="8" t="s">
        <v>134</v>
      </c>
      <c r="E42" s="7" t="s">
        <v>135</v>
      </c>
      <c r="F42" s="5">
        <v>44667</v>
      </c>
      <c r="G42" s="11">
        <v>21525</v>
      </c>
    </row>
    <row r="43" spans="1:7" x14ac:dyDescent="0.25">
      <c r="A43" s="13">
        <v>44669</v>
      </c>
      <c r="B43" s="6" t="s">
        <v>140</v>
      </c>
      <c r="C43" s="7" t="s">
        <v>17</v>
      </c>
      <c r="D43" s="8" t="s">
        <v>141</v>
      </c>
      <c r="E43" s="7" t="s">
        <v>21</v>
      </c>
      <c r="F43" s="5">
        <v>44669</v>
      </c>
      <c r="G43" s="11">
        <v>100000</v>
      </c>
    </row>
    <row r="44" spans="1:7" x14ac:dyDescent="0.25">
      <c r="A44" s="13">
        <v>44669</v>
      </c>
      <c r="B44" s="6" t="s">
        <v>136</v>
      </c>
      <c r="C44" s="7" t="s">
        <v>17</v>
      </c>
      <c r="D44" s="8" t="s">
        <v>137</v>
      </c>
      <c r="E44" s="7" t="s">
        <v>120</v>
      </c>
      <c r="F44" s="5">
        <v>44669</v>
      </c>
      <c r="G44" s="11">
        <v>27671</v>
      </c>
    </row>
    <row r="45" spans="1:7" x14ac:dyDescent="0.25">
      <c r="A45" s="13">
        <v>44669</v>
      </c>
      <c r="B45" s="6" t="s">
        <v>60</v>
      </c>
      <c r="C45" s="7" t="s">
        <v>17</v>
      </c>
      <c r="D45" s="8" t="s">
        <v>138</v>
      </c>
      <c r="E45" s="7" t="s">
        <v>139</v>
      </c>
      <c r="F45" s="5">
        <v>44669</v>
      </c>
      <c r="G45" s="11">
        <v>417000</v>
      </c>
    </row>
    <row r="46" spans="1:7" x14ac:dyDescent="0.25">
      <c r="A46" s="13">
        <v>44671</v>
      </c>
      <c r="B46" s="6" t="s">
        <v>142</v>
      </c>
      <c r="C46" s="7" t="s">
        <v>17</v>
      </c>
      <c r="D46" s="8" t="s">
        <v>143</v>
      </c>
      <c r="E46" s="7" t="s">
        <v>144</v>
      </c>
      <c r="F46" s="5">
        <v>44671</v>
      </c>
      <c r="G46" s="11">
        <v>7552</v>
      </c>
    </row>
    <row r="47" spans="1:7" x14ac:dyDescent="0.25">
      <c r="A47" s="13">
        <v>44676</v>
      </c>
      <c r="B47" s="6" t="s">
        <v>147</v>
      </c>
      <c r="C47" s="7" t="s">
        <v>17</v>
      </c>
      <c r="D47" s="8" t="s">
        <v>148</v>
      </c>
      <c r="E47" s="7" t="s">
        <v>149</v>
      </c>
      <c r="F47" s="5">
        <v>44676</v>
      </c>
      <c r="G47" s="11">
        <v>300000</v>
      </c>
    </row>
    <row r="48" spans="1:7" x14ac:dyDescent="0.25">
      <c r="A48" s="13">
        <v>44676</v>
      </c>
      <c r="B48" s="6" t="s">
        <v>100</v>
      </c>
      <c r="C48" s="7" t="s">
        <v>17</v>
      </c>
      <c r="D48" s="8" t="s">
        <v>145</v>
      </c>
      <c r="E48" s="7" t="s">
        <v>146</v>
      </c>
      <c r="F48" s="5">
        <v>44676</v>
      </c>
      <c r="G48" s="11">
        <v>10841</v>
      </c>
    </row>
    <row r="49" spans="1:7" x14ac:dyDescent="0.25">
      <c r="A49" s="13">
        <v>44681</v>
      </c>
      <c r="B49" s="6" t="s">
        <v>47</v>
      </c>
      <c r="C49" s="7" t="s">
        <v>17</v>
      </c>
      <c r="D49" s="8" t="s">
        <v>158</v>
      </c>
      <c r="E49" s="7" t="s">
        <v>159</v>
      </c>
      <c r="F49" s="5">
        <v>44681</v>
      </c>
      <c r="G49" s="11">
        <v>8974</v>
      </c>
    </row>
    <row r="50" spans="1:7" x14ac:dyDescent="0.25">
      <c r="A50" s="13">
        <v>44681</v>
      </c>
      <c r="B50" s="6" t="s">
        <v>60</v>
      </c>
      <c r="C50" s="7" t="s">
        <v>17</v>
      </c>
      <c r="D50" s="8" t="s">
        <v>160</v>
      </c>
      <c r="E50" s="7" t="s">
        <v>161</v>
      </c>
      <c r="F50" s="5">
        <v>44681</v>
      </c>
      <c r="G50" s="11">
        <v>29600</v>
      </c>
    </row>
    <row r="51" spans="1:7" x14ac:dyDescent="0.25">
      <c r="A51" s="13">
        <v>44682</v>
      </c>
      <c r="B51" s="6" t="s">
        <v>107</v>
      </c>
      <c r="C51" s="7" t="s">
        <v>17</v>
      </c>
      <c r="D51" s="8" t="s">
        <v>166</v>
      </c>
      <c r="E51" s="7" t="s">
        <v>167</v>
      </c>
      <c r="F51" s="5">
        <v>44682</v>
      </c>
      <c r="G51" s="11">
        <v>15750</v>
      </c>
    </row>
    <row r="52" spans="1:7" x14ac:dyDescent="0.25">
      <c r="A52" s="13">
        <v>44682</v>
      </c>
      <c r="B52" s="6" t="s">
        <v>136</v>
      </c>
      <c r="C52" s="7" t="s">
        <v>17</v>
      </c>
      <c r="D52" s="8" t="s">
        <v>164</v>
      </c>
      <c r="E52" s="7" t="s">
        <v>165</v>
      </c>
      <c r="F52" s="5">
        <v>44682</v>
      </c>
      <c r="G52" s="11">
        <v>19796</v>
      </c>
    </row>
    <row r="53" spans="1:7" x14ac:dyDescent="0.25">
      <c r="A53" s="13">
        <v>44688</v>
      </c>
      <c r="B53" s="6" t="s">
        <v>107</v>
      </c>
      <c r="C53" s="7" t="s">
        <v>17</v>
      </c>
      <c r="D53" s="8" t="s">
        <v>168</v>
      </c>
      <c r="E53" s="7" t="s">
        <v>169</v>
      </c>
      <c r="F53" s="5">
        <v>44688</v>
      </c>
      <c r="G53" s="11">
        <v>17850</v>
      </c>
    </row>
    <row r="54" spans="1:7" x14ac:dyDescent="0.25">
      <c r="A54" s="13">
        <v>44692</v>
      </c>
      <c r="B54" s="6" t="s">
        <v>107</v>
      </c>
      <c r="C54" s="7" t="s">
        <v>17</v>
      </c>
      <c r="D54" s="8" t="s">
        <v>170</v>
      </c>
      <c r="E54" s="7" t="s">
        <v>171</v>
      </c>
      <c r="F54" s="5">
        <v>44692</v>
      </c>
      <c r="G54" s="11">
        <v>10500</v>
      </c>
    </row>
    <row r="55" spans="1:7" x14ac:dyDescent="0.25">
      <c r="A55" s="13">
        <v>44693</v>
      </c>
      <c r="B55" s="6" t="s">
        <v>172</v>
      </c>
      <c r="C55" s="7" t="s">
        <v>17</v>
      </c>
      <c r="D55" s="8" t="s">
        <v>173</v>
      </c>
      <c r="E55" s="7" t="s">
        <v>174</v>
      </c>
      <c r="F55" s="5">
        <v>44693</v>
      </c>
      <c r="G55" s="11">
        <v>49770</v>
      </c>
    </row>
    <row r="56" spans="1:7" x14ac:dyDescent="0.25">
      <c r="A56" s="13">
        <v>44693</v>
      </c>
      <c r="B56" s="6" t="s">
        <v>172</v>
      </c>
      <c r="C56" s="7" t="s">
        <v>17</v>
      </c>
      <c r="D56" s="8" t="s">
        <v>175</v>
      </c>
      <c r="E56" s="7" t="s">
        <v>176</v>
      </c>
      <c r="F56" s="5">
        <v>44693</v>
      </c>
      <c r="G56" s="11">
        <v>49770</v>
      </c>
    </row>
    <row r="57" spans="1:7" x14ac:dyDescent="0.25">
      <c r="A57" s="13">
        <v>44693</v>
      </c>
      <c r="B57" s="6" t="s">
        <v>172</v>
      </c>
      <c r="C57" s="7" t="s">
        <v>17</v>
      </c>
      <c r="D57" s="8" t="s">
        <v>177</v>
      </c>
      <c r="E57" s="7" t="s">
        <v>178</v>
      </c>
      <c r="F57" s="5">
        <v>44693</v>
      </c>
      <c r="G57" s="11">
        <v>49770</v>
      </c>
    </row>
    <row r="58" spans="1:7" x14ac:dyDescent="0.25">
      <c r="A58" s="13">
        <v>44693</v>
      </c>
      <c r="B58" s="6" t="s">
        <v>172</v>
      </c>
      <c r="C58" s="7" t="s">
        <v>17</v>
      </c>
      <c r="D58" s="8" t="s">
        <v>179</v>
      </c>
      <c r="E58" s="7" t="s">
        <v>180</v>
      </c>
      <c r="F58" s="5">
        <v>44693</v>
      </c>
      <c r="G58" s="11">
        <v>49770</v>
      </c>
    </row>
    <row r="59" spans="1:7" x14ac:dyDescent="0.25">
      <c r="A59" s="13">
        <v>44693</v>
      </c>
      <c r="B59" s="6" t="s">
        <v>172</v>
      </c>
      <c r="C59" s="7" t="s">
        <v>17</v>
      </c>
      <c r="D59" s="8" t="s">
        <v>181</v>
      </c>
      <c r="E59" s="7" t="s">
        <v>182</v>
      </c>
      <c r="F59" s="5">
        <v>44693</v>
      </c>
      <c r="G59" s="11">
        <v>49770</v>
      </c>
    </row>
    <row r="60" spans="1:7" x14ac:dyDescent="0.25">
      <c r="A60" s="13">
        <v>44693</v>
      </c>
      <c r="B60" s="6" t="s">
        <v>172</v>
      </c>
      <c r="C60" s="7" t="s">
        <v>17</v>
      </c>
      <c r="D60" s="8" t="s">
        <v>183</v>
      </c>
      <c r="E60" s="7" t="s">
        <v>184</v>
      </c>
      <c r="F60" s="5">
        <v>44693</v>
      </c>
      <c r="G60" s="11">
        <v>49770</v>
      </c>
    </row>
    <row r="61" spans="1:7" x14ac:dyDescent="0.25">
      <c r="A61" s="13">
        <v>44693</v>
      </c>
      <c r="B61" s="6" t="s">
        <v>172</v>
      </c>
      <c r="C61" s="7" t="s">
        <v>17</v>
      </c>
      <c r="D61" s="8" t="s">
        <v>185</v>
      </c>
      <c r="E61" s="7" t="s">
        <v>186</v>
      </c>
      <c r="F61" s="5">
        <v>44693</v>
      </c>
      <c r="G61" s="11">
        <v>49770</v>
      </c>
    </row>
    <row r="62" spans="1:7" x14ac:dyDescent="0.25">
      <c r="A62" s="13">
        <v>44693</v>
      </c>
      <c r="B62" s="6" t="s">
        <v>172</v>
      </c>
      <c r="C62" s="7" t="s">
        <v>17</v>
      </c>
      <c r="D62" s="8" t="s">
        <v>187</v>
      </c>
      <c r="E62" s="7" t="s">
        <v>188</v>
      </c>
      <c r="F62" s="5">
        <v>44693</v>
      </c>
      <c r="G62" s="11">
        <v>49770</v>
      </c>
    </row>
    <row r="63" spans="1:7" x14ac:dyDescent="0.25">
      <c r="A63" s="13">
        <v>44693</v>
      </c>
      <c r="B63" s="6" t="s">
        <v>172</v>
      </c>
      <c r="C63" s="7" t="s">
        <v>17</v>
      </c>
      <c r="D63" s="8" t="s">
        <v>189</v>
      </c>
      <c r="E63" s="7" t="s">
        <v>190</v>
      </c>
      <c r="F63" s="5">
        <v>44693</v>
      </c>
      <c r="G63" s="11">
        <v>53917.49</v>
      </c>
    </row>
    <row r="64" spans="1:7" x14ac:dyDescent="0.25">
      <c r="A64" s="13">
        <v>44693</v>
      </c>
      <c r="B64" s="6" t="s">
        <v>172</v>
      </c>
      <c r="C64" s="7" t="s">
        <v>17</v>
      </c>
      <c r="D64" s="8" t="s">
        <v>191</v>
      </c>
      <c r="E64" s="7" t="s">
        <v>192</v>
      </c>
      <c r="F64" s="5">
        <v>44693</v>
      </c>
      <c r="G64" s="11">
        <v>49770</v>
      </c>
    </row>
    <row r="65" spans="1:7" x14ac:dyDescent="0.25">
      <c r="A65" s="13">
        <v>44693</v>
      </c>
      <c r="B65" s="6" t="s">
        <v>172</v>
      </c>
      <c r="C65" s="7" t="s">
        <v>17</v>
      </c>
      <c r="D65" s="8" t="s">
        <v>193</v>
      </c>
      <c r="E65" s="7" t="s">
        <v>194</v>
      </c>
      <c r="F65" s="5">
        <v>44693</v>
      </c>
      <c r="G65" s="11">
        <v>49770</v>
      </c>
    </row>
    <row r="66" spans="1:7" x14ac:dyDescent="0.25">
      <c r="A66" s="13">
        <v>44693</v>
      </c>
      <c r="B66" s="6" t="s">
        <v>172</v>
      </c>
      <c r="C66" s="7" t="s">
        <v>17</v>
      </c>
      <c r="D66" s="8" t="s">
        <v>165</v>
      </c>
      <c r="E66" s="7" t="s">
        <v>195</v>
      </c>
      <c r="F66" s="5">
        <v>44693</v>
      </c>
      <c r="G66" s="11">
        <v>49770</v>
      </c>
    </row>
    <row r="67" spans="1:7" x14ac:dyDescent="0.25">
      <c r="A67" s="13">
        <v>44693</v>
      </c>
      <c r="B67" s="6" t="s">
        <v>172</v>
      </c>
      <c r="C67" s="7" t="s">
        <v>17</v>
      </c>
      <c r="D67" s="8" t="s">
        <v>196</v>
      </c>
      <c r="E67" s="7" t="s">
        <v>197</v>
      </c>
      <c r="F67" s="5">
        <v>44693</v>
      </c>
      <c r="G67" s="11">
        <v>49770</v>
      </c>
    </row>
    <row r="68" spans="1:7" x14ac:dyDescent="0.25">
      <c r="A68" s="13">
        <v>44693</v>
      </c>
      <c r="B68" s="6" t="s">
        <v>172</v>
      </c>
      <c r="C68" s="7" t="s">
        <v>17</v>
      </c>
      <c r="D68" s="8" t="s">
        <v>198</v>
      </c>
      <c r="E68" s="7" t="s">
        <v>199</v>
      </c>
      <c r="F68" s="5">
        <v>44693</v>
      </c>
      <c r="G68" s="11">
        <v>49770</v>
      </c>
    </row>
    <row r="69" spans="1:7" x14ac:dyDescent="0.25">
      <c r="A69" s="13">
        <v>44693</v>
      </c>
      <c r="B69" s="6" t="s">
        <v>172</v>
      </c>
      <c r="C69" s="7" t="s">
        <v>17</v>
      </c>
      <c r="D69" s="8" t="s">
        <v>200</v>
      </c>
      <c r="E69" s="7" t="s">
        <v>201</v>
      </c>
      <c r="F69" s="5">
        <v>44693</v>
      </c>
      <c r="G69" s="11">
        <v>49770</v>
      </c>
    </row>
    <row r="70" spans="1:7" x14ac:dyDescent="0.25">
      <c r="A70" s="13">
        <v>44693</v>
      </c>
      <c r="B70" s="6" t="s">
        <v>172</v>
      </c>
      <c r="C70" s="7" t="s">
        <v>17</v>
      </c>
      <c r="D70" s="8" t="s">
        <v>202</v>
      </c>
      <c r="E70" s="7" t="s">
        <v>203</v>
      </c>
      <c r="F70" s="5">
        <v>44693</v>
      </c>
      <c r="G70" s="11">
        <v>49770</v>
      </c>
    </row>
    <row r="71" spans="1:7" x14ac:dyDescent="0.25">
      <c r="A71" s="13">
        <v>44693</v>
      </c>
      <c r="B71" s="6" t="s">
        <v>172</v>
      </c>
      <c r="C71" s="7" t="s">
        <v>17</v>
      </c>
      <c r="D71" s="8" t="s">
        <v>204</v>
      </c>
      <c r="E71" s="7" t="s">
        <v>205</v>
      </c>
      <c r="F71" s="5">
        <v>44693</v>
      </c>
      <c r="G71" s="11">
        <v>49770</v>
      </c>
    </row>
    <row r="72" spans="1:7" x14ac:dyDescent="0.25">
      <c r="A72" s="13">
        <v>44693</v>
      </c>
      <c r="B72" s="6" t="s">
        <v>172</v>
      </c>
      <c r="C72" s="7" t="s">
        <v>17</v>
      </c>
      <c r="D72" s="8" t="s">
        <v>206</v>
      </c>
      <c r="E72" s="7" t="s">
        <v>207</v>
      </c>
      <c r="F72" s="5">
        <v>44693</v>
      </c>
      <c r="G72" s="11">
        <v>49770</v>
      </c>
    </row>
    <row r="73" spans="1:7" x14ac:dyDescent="0.25">
      <c r="A73" s="13">
        <v>44693</v>
      </c>
      <c r="B73" s="6" t="s">
        <v>172</v>
      </c>
      <c r="C73" s="7" t="s">
        <v>17</v>
      </c>
      <c r="D73" s="8" t="s">
        <v>208</v>
      </c>
      <c r="E73" s="7" t="s">
        <v>209</v>
      </c>
      <c r="F73" s="5">
        <v>44693</v>
      </c>
      <c r="G73" s="11">
        <v>49770</v>
      </c>
    </row>
    <row r="74" spans="1:7" x14ac:dyDescent="0.25">
      <c r="A74" s="13">
        <v>44693</v>
      </c>
      <c r="B74" s="6" t="s">
        <v>172</v>
      </c>
      <c r="C74" s="7" t="s">
        <v>17</v>
      </c>
      <c r="D74" s="8" t="s">
        <v>210</v>
      </c>
      <c r="E74" s="7" t="s">
        <v>211</v>
      </c>
      <c r="F74" s="5">
        <v>44693</v>
      </c>
      <c r="G74" s="11">
        <v>49770</v>
      </c>
    </row>
    <row r="75" spans="1:7" x14ac:dyDescent="0.25">
      <c r="A75" s="13">
        <v>44693</v>
      </c>
      <c r="B75" s="6" t="s">
        <v>172</v>
      </c>
      <c r="C75" s="7" t="s">
        <v>17</v>
      </c>
      <c r="D75" s="8" t="s">
        <v>212</v>
      </c>
      <c r="E75" s="7" t="s">
        <v>213</v>
      </c>
      <c r="F75" s="5">
        <v>44693</v>
      </c>
      <c r="G75" s="11">
        <v>49770</v>
      </c>
    </row>
    <row r="76" spans="1:7" x14ac:dyDescent="0.25">
      <c r="A76" s="13">
        <v>44693</v>
      </c>
      <c r="B76" s="6" t="s">
        <v>172</v>
      </c>
      <c r="C76" s="7" t="s">
        <v>17</v>
      </c>
      <c r="D76" s="8" t="s">
        <v>214</v>
      </c>
      <c r="E76" s="7" t="s">
        <v>215</v>
      </c>
      <c r="F76" s="5">
        <v>44693</v>
      </c>
      <c r="G76" s="11">
        <v>49770</v>
      </c>
    </row>
    <row r="77" spans="1:7" x14ac:dyDescent="0.25">
      <c r="A77" s="13">
        <v>44693</v>
      </c>
      <c r="B77" s="6" t="s">
        <v>172</v>
      </c>
      <c r="C77" s="7" t="s">
        <v>17</v>
      </c>
      <c r="D77" s="8" t="s">
        <v>216</v>
      </c>
      <c r="E77" s="7" t="s">
        <v>217</v>
      </c>
      <c r="F77" s="5">
        <v>44693</v>
      </c>
      <c r="G77" s="11">
        <v>49770</v>
      </c>
    </row>
    <row r="78" spans="1:7" x14ac:dyDescent="0.25">
      <c r="A78" s="13">
        <v>44693</v>
      </c>
      <c r="B78" s="6" t="s">
        <v>172</v>
      </c>
      <c r="C78" s="7" t="s">
        <v>17</v>
      </c>
      <c r="D78" s="8" t="s">
        <v>218</v>
      </c>
      <c r="E78" s="7" t="s">
        <v>219</v>
      </c>
      <c r="F78" s="5">
        <v>44693</v>
      </c>
      <c r="G78" s="11">
        <v>49770</v>
      </c>
    </row>
    <row r="79" spans="1:7" x14ac:dyDescent="0.25">
      <c r="A79" s="13">
        <v>44693</v>
      </c>
      <c r="B79" s="6" t="s">
        <v>172</v>
      </c>
      <c r="C79" s="7" t="s">
        <v>17</v>
      </c>
      <c r="D79" s="8" t="s">
        <v>220</v>
      </c>
      <c r="E79" s="7" t="s">
        <v>221</v>
      </c>
      <c r="F79" s="5">
        <v>44693</v>
      </c>
      <c r="G79" s="11">
        <v>49770</v>
      </c>
    </row>
    <row r="80" spans="1:7" x14ac:dyDescent="0.25">
      <c r="A80" s="13">
        <v>44693</v>
      </c>
      <c r="B80" s="6" t="s">
        <v>172</v>
      </c>
      <c r="C80" s="7" t="s">
        <v>17</v>
      </c>
      <c r="D80" s="8" t="s">
        <v>222</v>
      </c>
      <c r="E80" s="7" t="s">
        <v>223</v>
      </c>
      <c r="F80" s="5">
        <v>44693</v>
      </c>
      <c r="G80" s="11">
        <v>49770</v>
      </c>
    </row>
    <row r="81" spans="1:7" x14ac:dyDescent="0.25">
      <c r="A81" s="13">
        <v>44693</v>
      </c>
      <c r="B81" s="6" t="s">
        <v>172</v>
      </c>
      <c r="C81" s="7" t="s">
        <v>17</v>
      </c>
      <c r="D81" s="8" t="s">
        <v>224</v>
      </c>
      <c r="E81" s="7" t="s">
        <v>225</v>
      </c>
      <c r="F81" s="5">
        <v>44693</v>
      </c>
      <c r="G81" s="11">
        <v>49770</v>
      </c>
    </row>
    <row r="82" spans="1:7" x14ac:dyDescent="0.25">
      <c r="A82" s="13">
        <v>44693</v>
      </c>
      <c r="B82" s="6" t="s">
        <v>172</v>
      </c>
      <c r="C82" s="7" t="s">
        <v>17</v>
      </c>
      <c r="D82" s="8" t="s">
        <v>226</v>
      </c>
      <c r="E82" s="7" t="s">
        <v>227</v>
      </c>
      <c r="F82" s="5">
        <v>44693</v>
      </c>
      <c r="G82" s="11">
        <v>49770</v>
      </c>
    </row>
    <row r="83" spans="1:7" x14ac:dyDescent="0.25">
      <c r="A83" s="13">
        <v>44693</v>
      </c>
      <c r="B83" s="6" t="s">
        <v>172</v>
      </c>
      <c r="C83" s="7" t="s">
        <v>17</v>
      </c>
      <c r="D83" s="8" t="s">
        <v>228</v>
      </c>
      <c r="E83" s="7" t="s">
        <v>229</v>
      </c>
      <c r="F83" s="5">
        <v>44693</v>
      </c>
      <c r="G83" s="11">
        <v>49770</v>
      </c>
    </row>
    <row r="84" spans="1:7" x14ac:dyDescent="0.25">
      <c r="A84" s="13">
        <v>44693</v>
      </c>
      <c r="B84" s="6" t="s">
        <v>172</v>
      </c>
      <c r="C84" s="7" t="s">
        <v>17</v>
      </c>
      <c r="D84" s="8" t="s">
        <v>230</v>
      </c>
      <c r="E84" s="7" t="s">
        <v>231</v>
      </c>
      <c r="F84" s="5">
        <v>44693</v>
      </c>
      <c r="G84" s="11">
        <v>49770</v>
      </c>
    </row>
    <row r="85" spans="1:7" x14ac:dyDescent="0.25">
      <c r="A85" s="13">
        <v>44693</v>
      </c>
      <c r="B85" s="6" t="s">
        <v>172</v>
      </c>
      <c r="C85" s="7" t="s">
        <v>17</v>
      </c>
      <c r="D85" s="8" t="s">
        <v>232</v>
      </c>
      <c r="E85" s="7" t="s">
        <v>233</v>
      </c>
      <c r="F85" s="5">
        <v>44693</v>
      </c>
      <c r="G85" s="11">
        <v>49770</v>
      </c>
    </row>
    <row r="86" spans="1:7" x14ac:dyDescent="0.25">
      <c r="A86" s="13">
        <v>44693</v>
      </c>
      <c r="B86" s="6" t="s">
        <v>172</v>
      </c>
      <c r="C86" s="7" t="s">
        <v>17</v>
      </c>
      <c r="D86" s="8" t="s">
        <v>234</v>
      </c>
      <c r="E86" s="7" t="s">
        <v>235</v>
      </c>
      <c r="F86" s="5">
        <v>44693</v>
      </c>
      <c r="G86" s="11">
        <v>49770</v>
      </c>
    </row>
    <row r="87" spans="1:7" x14ac:dyDescent="0.25">
      <c r="A87" s="13">
        <v>44693</v>
      </c>
      <c r="B87" s="6" t="s">
        <v>172</v>
      </c>
      <c r="C87" s="7" t="s">
        <v>17</v>
      </c>
      <c r="D87" s="8" t="s">
        <v>236</v>
      </c>
      <c r="E87" s="7" t="s">
        <v>237</v>
      </c>
      <c r="F87" s="5">
        <v>44693</v>
      </c>
      <c r="G87" s="11">
        <v>49770</v>
      </c>
    </row>
    <row r="88" spans="1:7" x14ac:dyDescent="0.25">
      <c r="A88" s="13">
        <v>44693</v>
      </c>
      <c r="B88" s="6" t="s">
        <v>172</v>
      </c>
      <c r="C88" s="7" t="s">
        <v>17</v>
      </c>
      <c r="D88" s="8" t="s">
        <v>238</v>
      </c>
      <c r="E88" s="7" t="s">
        <v>239</v>
      </c>
      <c r="F88" s="5">
        <v>44693</v>
      </c>
      <c r="G88" s="11">
        <v>49770</v>
      </c>
    </row>
    <row r="89" spans="1:7" x14ac:dyDescent="0.25">
      <c r="A89" s="13">
        <v>44693</v>
      </c>
      <c r="B89" s="6" t="s">
        <v>172</v>
      </c>
      <c r="C89" s="7" t="s">
        <v>17</v>
      </c>
      <c r="D89" s="8" t="s">
        <v>240</v>
      </c>
      <c r="E89" s="7" t="s">
        <v>241</v>
      </c>
      <c r="F89" s="5">
        <v>44693</v>
      </c>
      <c r="G89" s="11">
        <v>49770</v>
      </c>
    </row>
    <row r="90" spans="1:7" x14ac:dyDescent="0.25">
      <c r="A90" s="13">
        <v>44693</v>
      </c>
      <c r="B90" s="6" t="s">
        <v>172</v>
      </c>
      <c r="C90" s="7" t="s">
        <v>17</v>
      </c>
      <c r="D90" s="8" t="s">
        <v>242</v>
      </c>
      <c r="E90" s="7" t="s">
        <v>243</v>
      </c>
      <c r="F90" s="5">
        <v>44693</v>
      </c>
      <c r="G90" s="11">
        <v>49770</v>
      </c>
    </row>
    <row r="91" spans="1:7" x14ac:dyDescent="0.25">
      <c r="A91" s="13">
        <v>44693</v>
      </c>
      <c r="B91" s="6" t="s">
        <v>172</v>
      </c>
      <c r="C91" s="7" t="s">
        <v>17</v>
      </c>
      <c r="D91" s="8" t="s">
        <v>244</v>
      </c>
      <c r="E91" s="7" t="s">
        <v>245</v>
      </c>
      <c r="F91" s="5">
        <v>44693</v>
      </c>
      <c r="G91" s="11">
        <v>49770</v>
      </c>
    </row>
    <row r="92" spans="1:7" x14ac:dyDescent="0.25">
      <c r="A92" s="13">
        <v>44693</v>
      </c>
      <c r="B92" s="6" t="s">
        <v>172</v>
      </c>
      <c r="C92" s="7" t="s">
        <v>17</v>
      </c>
      <c r="D92" s="8" t="s">
        <v>246</v>
      </c>
      <c r="E92" s="7" t="s">
        <v>247</v>
      </c>
      <c r="F92" s="5">
        <v>44693</v>
      </c>
      <c r="G92" s="11">
        <v>49770</v>
      </c>
    </row>
    <row r="93" spans="1:7" x14ac:dyDescent="0.25">
      <c r="A93" s="13">
        <v>44693</v>
      </c>
      <c r="B93" s="6" t="s">
        <v>172</v>
      </c>
      <c r="C93" s="7" t="s">
        <v>17</v>
      </c>
      <c r="D93" s="8" t="s">
        <v>248</v>
      </c>
      <c r="E93" s="7" t="s">
        <v>249</v>
      </c>
      <c r="F93" s="5">
        <v>44693</v>
      </c>
      <c r="G93" s="11">
        <v>49770</v>
      </c>
    </row>
    <row r="94" spans="1:7" x14ac:dyDescent="0.25">
      <c r="A94" s="13">
        <v>44693</v>
      </c>
      <c r="B94" s="6" t="s">
        <v>172</v>
      </c>
      <c r="C94" s="7" t="s">
        <v>17</v>
      </c>
      <c r="D94" s="8" t="s">
        <v>250</v>
      </c>
      <c r="E94" s="7" t="s">
        <v>251</v>
      </c>
      <c r="F94" s="5">
        <v>44693</v>
      </c>
      <c r="G94" s="11">
        <v>49770</v>
      </c>
    </row>
    <row r="95" spans="1:7" x14ac:dyDescent="0.25">
      <c r="A95" s="13">
        <v>44693</v>
      </c>
      <c r="B95" s="6" t="s">
        <v>172</v>
      </c>
      <c r="C95" s="7" t="s">
        <v>17</v>
      </c>
      <c r="D95" s="8" t="s">
        <v>252</v>
      </c>
      <c r="E95" s="7" t="s">
        <v>253</v>
      </c>
      <c r="F95" s="5">
        <v>44693</v>
      </c>
      <c r="G95" s="11">
        <v>49770</v>
      </c>
    </row>
    <row r="96" spans="1:7" x14ac:dyDescent="0.25">
      <c r="A96" s="13">
        <v>44693</v>
      </c>
      <c r="B96" s="6" t="s">
        <v>172</v>
      </c>
      <c r="C96" s="7" t="s">
        <v>17</v>
      </c>
      <c r="D96" s="8" t="s">
        <v>254</v>
      </c>
      <c r="E96" s="7" t="s">
        <v>255</v>
      </c>
      <c r="F96" s="5">
        <v>44693</v>
      </c>
      <c r="G96" s="11">
        <v>49770</v>
      </c>
    </row>
    <row r="97" spans="1:7" x14ac:dyDescent="0.25">
      <c r="A97" s="13">
        <v>44693</v>
      </c>
      <c r="B97" s="6" t="s">
        <v>172</v>
      </c>
      <c r="C97" s="7" t="s">
        <v>17</v>
      </c>
      <c r="D97" s="8" t="s">
        <v>256</v>
      </c>
      <c r="E97" s="7" t="s">
        <v>257</v>
      </c>
      <c r="F97" s="5">
        <v>44693</v>
      </c>
      <c r="G97" s="11">
        <v>49770</v>
      </c>
    </row>
    <row r="98" spans="1:7" x14ac:dyDescent="0.25">
      <c r="A98" s="13">
        <v>44693</v>
      </c>
      <c r="B98" s="6" t="s">
        <v>172</v>
      </c>
      <c r="C98" s="7" t="s">
        <v>17</v>
      </c>
      <c r="D98" s="8" t="s">
        <v>258</v>
      </c>
      <c r="E98" s="7" t="s">
        <v>259</v>
      </c>
      <c r="F98" s="5">
        <v>44693</v>
      </c>
      <c r="G98" s="11">
        <v>49770</v>
      </c>
    </row>
    <row r="99" spans="1:7" x14ac:dyDescent="0.25">
      <c r="A99" s="13">
        <v>44693</v>
      </c>
      <c r="B99" s="6" t="s">
        <v>172</v>
      </c>
      <c r="C99" s="7" t="s">
        <v>17</v>
      </c>
      <c r="D99" s="8" t="s">
        <v>260</v>
      </c>
      <c r="E99" s="7" t="s">
        <v>261</v>
      </c>
      <c r="F99" s="5">
        <v>44693</v>
      </c>
      <c r="G99" s="11">
        <v>49770</v>
      </c>
    </row>
    <row r="100" spans="1:7" x14ac:dyDescent="0.25">
      <c r="A100" s="13">
        <v>44693</v>
      </c>
      <c r="B100" s="6" t="s">
        <v>172</v>
      </c>
      <c r="C100" s="7" t="s">
        <v>17</v>
      </c>
      <c r="D100" s="8" t="s">
        <v>262</v>
      </c>
      <c r="E100" s="7" t="s">
        <v>263</v>
      </c>
      <c r="F100" s="5">
        <v>44693</v>
      </c>
      <c r="G100" s="11">
        <v>49770</v>
      </c>
    </row>
    <row r="101" spans="1:7" x14ac:dyDescent="0.25">
      <c r="A101" s="13">
        <v>44693</v>
      </c>
      <c r="B101" s="6" t="s">
        <v>172</v>
      </c>
      <c r="C101" s="7" t="s">
        <v>17</v>
      </c>
      <c r="D101" s="8" t="s">
        <v>264</v>
      </c>
      <c r="E101" s="7" t="s">
        <v>265</v>
      </c>
      <c r="F101" s="5">
        <v>44693</v>
      </c>
      <c r="G101" s="11">
        <v>49770</v>
      </c>
    </row>
    <row r="102" spans="1:7" x14ac:dyDescent="0.25">
      <c r="A102" s="13">
        <v>44693</v>
      </c>
      <c r="B102" s="6" t="s">
        <v>172</v>
      </c>
      <c r="C102" s="7" t="s">
        <v>17</v>
      </c>
      <c r="D102" s="8" t="s">
        <v>266</v>
      </c>
      <c r="E102" s="7" t="s">
        <v>267</v>
      </c>
      <c r="F102" s="5">
        <v>44693</v>
      </c>
      <c r="G102" s="11">
        <v>49770</v>
      </c>
    </row>
    <row r="103" spans="1:7" x14ac:dyDescent="0.25">
      <c r="A103" s="13">
        <v>44693</v>
      </c>
      <c r="B103" s="6" t="s">
        <v>172</v>
      </c>
      <c r="C103" s="7" t="s">
        <v>17</v>
      </c>
      <c r="D103" s="8" t="s">
        <v>268</v>
      </c>
      <c r="E103" s="7" t="s">
        <v>269</v>
      </c>
      <c r="F103" s="5">
        <v>44693</v>
      </c>
      <c r="G103" s="11">
        <v>49770</v>
      </c>
    </row>
    <row r="104" spans="1:7" x14ac:dyDescent="0.25">
      <c r="A104" s="13">
        <v>44693</v>
      </c>
      <c r="B104" s="6" t="s">
        <v>172</v>
      </c>
      <c r="C104" s="7" t="s">
        <v>17</v>
      </c>
      <c r="D104" s="8" t="s">
        <v>270</v>
      </c>
      <c r="E104" s="7" t="s">
        <v>271</v>
      </c>
      <c r="F104" s="5">
        <v>44693</v>
      </c>
      <c r="G104" s="11">
        <v>49770</v>
      </c>
    </row>
    <row r="105" spans="1:7" x14ac:dyDescent="0.25">
      <c r="A105" s="13">
        <v>44693</v>
      </c>
      <c r="B105" s="6" t="s">
        <v>172</v>
      </c>
      <c r="C105" s="7" t="s">
        <v>17</v>
      </c>
      <c r="D105" s="8" t="s">
        <v>272</v>
      </c>
      <c r="E105" s="7" t="s">
        <v>273</v>
      </c>
      <c r="F105" s="5">
        <v>44693</v>
      </c>
      <c r="G105" s="11">
        <v>49770</v>
      </c>
    </row>
    <row r="106" spans="1:7" x14ac:dyDescent="0.25">
      <c r="A106" s="13">
        <v>44693</v>
      </c>
      <c r="B106" s="6" t="s">
        <v>172</v>
      </c>
      <c r="C106" s="7" t="s">
        <v>17</v>
      </c>
      <c r="D106" s="8" t="s">
        <v>274</v>
      </c>
      <c r="E106" s="7" t="s">
        <v>275</v>
      </c>
      <c r="F106" s="5">
        <v>44693</v>
      </c>
      <c r="G106" s="11">
        <v>49770</v>
      </c>
    </row>
    <row r="107" spans="1:7" x14ac:dyDescent="0.25">
      <c r="A107" s="13">
        <v>44693</v>
      </c>
      <c r="B107" s="6" t="s">
        <v>172</v>
      </c>
      <c r="C107" s="7" t="s">
        <v>17</v>
      </c>
      <c r="D107" s="8" t="s">
        <v>276</v>
      </c>
      <c r="E107" s="7" t="s">
        <v>277</v>
      </c>
      <c r="F107" s="5">
        <v>44693</v>
      </c>
      <c r="G107" s="11">
        <v>49770</v>
      </c>
    </row>
    <row r="108" spans="1:7" x14ac:dyDescent="0.25">
      <c r="A108" s="13">
        <v>44693</v>
      </c>
      <c r="B108" s="6" t="s">
        <v>172</v>
      </c>
      <c r="C108" s="7" t="s">
        <v>17</v>
      </c>
      <c r="D108" s="8" t="s">
        <v>278</v>
      </c>
      <c r="E108" s="7" t="s">
        <v>279</v>
      </c>
      <c r="F108" s="5">
        <v>44693</v>
      </c>
      <c r="G108" s="11">
        <v>49770</v>
      </c>
    </row>
    <row r="109" spans="1:7" x14ac:dyDescent="0.25">
      <c r="A109" s="13">
        <v>44693</v>
      </c>
      <c r="B109" s="6" t="s">
        <v>172</v>
      </c>
      <c r="C109" s="7" t="s">
        <v>17</v>
      </c>
      <c r="D109" s="8" t="s">
        <v>280</v>
      </c>
      <c r="E109" s="7" t="s">
        <v>281</v>
      </c>
      <c r="F109" s="5">
        <v>44693</v>
      </c>
      <c r="G109" s="11">
        <v>49770</v>
      </c>
    </row>
    <row r="110" spans="1:7" x14ac:dyDescent="0.25">
      <c r="A110" s="13">
        <v>44693</v>
      </c>
      <c r="B110" s="6" t="s">
        <v>172</v>
      </c>
      <c r="C110" s="7" t="s">
        <v>17</v>
      </c>
      <c r="D110" s="8" t="s">
        <v>282</v>
      </c>
      <c r="E110" s="7" t="s">
        <v>283</v>
      </c>
      <c r="F110" s="5">
        <v>44693</v>
      </c>
      <c r="G110" s="11">
        <v>49770</v>
      </c>
    </row>
    <row r="111" spans="1:7" x14ac:dyDescent="0.25">
      <c r="A111" s="13">
        <v>44693</v>
      </c>
      <c r="B111" s="6" t="s">
        <v>172</v>
      </c>
      <c r="C111" s="7" t="s">
        <v>17</v>
      </c>
      <c r="D111" s="8" t="s">
        <v>284</v>
      </c>
      <c r="E111" s="7" t="s">
        <v>285</v>
      </c>
      <c r="F111" s="5">
        <v>44693</v>
      </c>
      <c r="G111" s="11">
        <v>49770</v>
      </c>
    </row>
    <row r="112" spans="1:7" x14ac:dyDescent="0.25">
      <c r="A112" s="13">
        <v>44693</v>
      </c>
      <c r="B112" s="6" t="s">
        <v>172</v>
      </c>
      <c r="C112" s="7" t="s">
        <v>17</v>
      </c>
      <c r="D112" s="8" t="s">
        <v>286</v>
      </c>
      <c r="E112" s="7" t="s">
        <v>287</v>
      </c>
      <c r="F112" s="5">
        <v>44693</v>
      </c>
      <c r="G112" s="11">
        <v>49770</v>
      </c>
    </row>
    <row r="113" spans="1:7" x14ac:dyDescent="0.25">
      <c r="A113" s="13">
        <v>44693</v>
      </c>
      <c r="B113" s="6" t="s">
        <v>172</v>
      </c>
      <c r="C113" s="7" t="s">
        <v>17</v>
      </c>
      <c r="D113" s="8" t="s">
        <v>288</v>
      </c>
      <c r="E113" s="7" t="s">
        <v>289</v>
      </c>
      <c r="F113" s="5">
        <v>44693</v>
      </c>
      <c r="G113" s="11">
        <v>49770</v>
      </c>
    </row>
    <row r="114" spans="1:7" x14ac:dyDescent="0.25">
      <c r="A114" s="13">
        <v>44693</v>
      </c>
      <c r="B114" s="6" t="s">
        <v>172</v>
      </c>
      <c r="C114" s="7" t="s">
        <v>17</v>
      </c>
      <c r="D114" s="8" t="s">
        <v>290</v>
      </c>
      <c r="E114" s="7" t="s">
        <v>291</v>
      </c>
      <c r="F114" s="5">
        <v>44693</v>
      </c>
      <c r="G114" s="11">
        <v>49770</v>
      </c>
    </row>
    <row r="115" spans="1:7" x14ac:dyDescent="0.25">
      <c r="A115" s="13">
        <v>44693</v>
      </c>
      <c r="B115" s="6" t="s">
        <v>172</v>
      </c>
      <c r="C115" s="7" t="s">
        <v>17</v>
      </c>
      <c r="D115" s="8" t="s">
        <v>292</v>
      </c>
      <c r="E115" s="7" t="s">
        <v>293</v>
      </c>
      <c r="F115" s="5">
        <v>44693</v>
      </c>
      <c r="G115" s="11">
        <v>49770</v>
      </c>
    </row>
    <row r="116" spans="1:7" x14ac:dyDescent="0.25">
      <c r="A116" s="13">
        <v>44693</v>
      </c>
      <c r="B116" s="6" t="s">
        <v>172</v>
      </c>
      <c r="C116" s="7" t="s">
        <v>17</v>
      </c>
      <c r="D116" s="8" t="s">
        <v>294</v>
      </c>
      <c r="E116" s="7" t="s">
        <v>295</v>
      </c>
      <c r="F116" s="5">
        <v>44693</v>
      </c>
      <c r="G116" s="11">
        <v>49770</v>
      </c>
    </row>
    <row r="117" spans="1:7" x14ac:dyDescent="0.25">
      <c r="A117" s="13">
        <v>44693</v>
      </c>
      <c r="B117" s="6" t="s">
        <v>172</v>
      </c>
      <c r="C117" s="7" t="s">
        <v>17</v>
      </c>
      <c r="D117" s="8" t="s">
        <v>296</v>
      </c>
      <c r="E117" s="7" t="s">
        <v>297</v>
      </c>
      <c r="F117" s="5">
        <v>44693</v>
      </c>
      <c r="G117" s="11">
        <v>49770</v>
      </c>
    </row>
    <row r="118" spans="1:7" x14ac:dyDescent="0.25">
      <c r="A118" s="13">
        <v>44693</v>
      </c>
      <c r="B118" s="6" t="s">
        <v>172</v>
      </c>
      <c r="C118" s="7" t="s">
        <v>17</v>
      </c>
      <c r="D118" s="8" t="s">
        <v>298</v>
      </c>
      <c r="E118" s="7" t="s">
        <v>299</v>
      </c>
      <c r="F118" s="5">
        <v>44693</v>
      </c>
      <c r="G118" s="11">
        <v>49770</v>
      </c>
    </row>
    <row r="119" spans="1:7" x14ac:dyDescent="0.25">
      <c r="A119" s="13">
        <v>44693</v>
      </c>
      <c r="B119" s="6" t="s">
        <v>172</v>
      </c>
      <c r="C119" s="7" t="s">
        <v>17</v>
      </c>
      <c r="D119" s="8" t="s">
        <v>300</v>
      </c>
      <c r="E119" s="7" t="s">
        <v>301</v>
      </c>
      <c r="F119" s="5">
        <v>44693</v>
      </c>
      <c r="G119" s="11">
        <v>49770</v>
      </c>
    </row>
    <row r="120" spans="1:7" x14ac:dyDescent="0.25">
      <c r="A120" s="13">
        <v>44693</v>
      </c>
      <c r="B120" s="6" t="s">
        <v>172</v>
      </c>
      <c r="C120" s="7" t="s">
        <v>17</v>
      </c>
      <c r="D120" s="8" t="s">
        <v>302</v>
      </c>
      <c r="E120" s="7" t="s">
        <v>303</v>
      </c>
      <c r="F120" s="5">
        <v>44693</v>
      </c>
      <c r="G120" s="11">
        <v>49770</v>
      </c>
    </row>
    <row r="121" spans="1:7" x14ac:dyDescent="0.25">
      <c r="A121" s="13">
        <v>44693</v>
      </c>
      <c r="B121" s="6" t="s">
        <v>172</v>
      </c>
      <c r="C121" s="7" t="s">
        <v>17</v>
      </c>
      <c r="D121" s="8" t="s">
        <v>304</v>
      </c>
      <c r="E121" s="7" t="s">
        <v>305</v>
      </c>
      <c r="F121" s="5">
        <v>44693</v>
      </c>
      <c r="G121" s="11">
        <v>49770</v>
      </c>
    </row>
    <row r="122" spans="1:7" x14ac:dyDescent="0.25">
      <c r="A122" s="13">
        <v>44693</v>
      </c>
      <c r="B122" s="6" t="s">
        <v>172</v>
      </c>
      <c r="C122" s="7" t="s">
        <v>17</v>
      </c>
      <c r="D122" s="8" t="s">
        <v>306</v>
      </c>
      <c r="E122" s="7" t="s">
        <v>307</v>
      </c>
      <c r="F122" s="5">
        <v>44693</v>
      </c>
      <c r="G122" s="11">
        <v>49770</v>
      </c>
    </row>
    <row r="123" spans="1:7" x14ac:dyDescent="0.25">
      <c r="A123" s="13">
        <v>44693</v>
      </c>
      <c r="B123" s="6" t="s">
        <v>172</v>
      </c>
      <c r="C123" s="7" t="s">
        <v>17</v>
      </c>
      <c r="D123" s="8" t="s">
        <v>308</v>
      </c>
      <c r="E123" s="7" t="s">
        <v>309</v>
      </c>
      <c r="F123" s="5">
        <v>44693</v>
      </c>
      <c r="G123" s="11">
        <v>49770</v>
      </c>
    </row>
    <row r="124" spans="1:7" x14ac:dyDescent="0.25">
      <c r="A124" s="13">
        <v>44693</v>
      </c>
      <c r="B124" s="6" t="s">
        <v>172</v>
      </c>
      <c r="C124" s="7" t="s">
        <v>17</v>
      </c>
      <c r="D124" s="8" t="s">
        <v>310</v>
      </c>
      <c r="E124" s="7" t="s">
        <v>311</v>
      </c>
      <c r="F124" s="5">
        <v>44693</v>
      </c>
      <c r="G124" s="11">
        <v>49770</v>
      </c>
    </row>
    <row r="125" spans="1:7" x14ac:dyDescent="0.25">
      <c r="A125" s="13">
        <v>44693</v>
      </c>
      <c r="B125" s="6" t="s">
        <v>172</v>
      </c>
      <c r="C125" s="7" t="s">
        <v>17</v>
      </c>
      <c r="D125" s="8" t="s">
        <v>312</v>
      </c>
      <c r="E125" s="7" t="s">
        <v>313</v>
      </c>
      <c r="F125" s="5">
        <v>44693</v>
      </c>
      <c r="G125" s="11">
        <v>49770</v>
      </c>
    </row>
    <row r="126" spans="1:7" x14ac:dyDescent="0.25">
      <c r="A126" s="13">
        <v>44693</v>
      </c>
      <c r="B126" s="6" t="s">
        <v>172</v>
      </c>
      <c r="C126" s="7" t="s">
        <v>17</v>
      </c>
      <c r="D126" s="8" t="s">
        <v>314</v>
      </c>
      <c r="E126" s="7" t="s">
        <v>315</v>
      </c>
      <c r="F126" s="5">
        <v>44693</v>
      </c>
      <c r="G126" s="11">
        <v>49770</v>
      </c>
    </row>
    <row r="127" spans="1:7" x14ac:dyDescent="0.25">
      <c r="A127" s="13">
        <v>44693</v>
      </c>
      <c r="B127" s="6" t="s">
        <v>172</v>
      </c>
      <c r="C127" s="7" t="s">
        <v>17</v>
      </c>
      <c r="D127" s="8" t="s">
        <v>316</v>
      </c>
      <c r="E127" s="7" t="s">
        <v>317</v>
      </c>
      <c r="F127" s="5">
        <v>44693</v>
      </c>
      <c r="G127" s="11">
        <v>49770</v>
      </c>
    </row>
    <row r="128" spans="1:7" x14ac:dyDescent="0.25">
      <c r="A128" s="13">
        <v>44693</v>
      </c>
      <c r="B128" s="6" t="s">
        <v>172</v>
      </c>
      <c r="C128" s="7" t="s">
        <v>17</v>
      </c>
      <c r="D128" s="8" t="s">
        <v>318</v>
      </c>
      <c r="E128" s="7" t="s">
        <v>319</v>
      </c>
      <c r="F128" s="5">
        <v>44693</v>
      </c>
      <c r="G128" s="11">
        <v>49770</v>
      </c>
    </row>
    <row r="129" spans="1:7" x14ac:dyDescent="0.25">
      <c r="A129" s="13">
        <v>44693</v>
      </c>
      <c r="B129" s="6" t="s">
        <v>172</v>
      </c>
      <c r="C129" s="7" t="s">
        <v>17</v>
      </c>
      <c r="D129" s="8" t="s">
        <v>320</v>
      </c>
      <c r="E129" s="7" t="s">
        <v>321</v>
      </c>
      <c r="F129" s="5">
        <v>44693</v>
      </c>
      <c r="G129" s="11">
        <v>49770</v>
      </c>
    </row>
    <row r="130" spans="1:7" x14ac:dyDescent="0.25">
      <c r="A130" s="13">
        <v>44693</v>
      </c>
      <c r="B130" s="6" t="s">
        <v>172</v>
      </c>
      <c r="C130" s="7" t="s">
        <v>17</v>
      </c>
      <c r="D130" s="8" t="s">
        <v>322</v>
      </c>
      <c r="E130" s="7" t="s">
        <v>323</v>
      </c>
      <c r="F130" s="5">
        <v>44693</v>
      </c>
      <c r="G130" s="11">
        <v>49770</v>
      </c>
    </row>
    <row r="131" spans="1:7" x14ac:dyDescent="0.25">
      <c r="A131" s="13">
        <v>44693</v>
      </c>
      <c r="B131" s="6" t="s">
        <v>172</v>
      </c>
      <c r="C131" s="7" t="s">
        <v>17</v>
      </c>
      <c r="D131" s="8" t="s">
        <v>324</v>
      </c>
      <c r="E131" s="7" t="s">
        <v>325</v>
      </c>
      <c r="F131" s="5">
        <v>44693</v>
      </c>
      <c r="G131" s="11">
        <v>49770</v>
      </c>
    </row>
    <row r="132" spans="1:7" x14ac:dyDescent="0.25">
      <c r="A132" s="13">
        <v>44693</v>
      </c>
      <c r="B132" s="6" t="s">
        <v>172</v>
      </c>
      <c r="C132" s="7" t="s">
        <v>17</v>
      </c>
      <c r="D132" s="8" t="s">
        <v>326</v>
      </c>
      <c r="E132" s="7" t="s">
        <v>327</v>
      </c>
      <c r="F132" s="5">
        <v>44693</v>
      </c>
      <c r="G132" s="11">
        <v>49770</v>
      </c>
    </row>
    <row r="133" spans="1:7" x14ac:dyDescent="0.25">
      <c r="A133" s="13">
        <v>44693</v>
      </c>
      <c r="B133" s="6" t="s">
        <v>172</v>
      </c>
      <c r="C133" s="7" t="s">
        <v>17</v>
      </c>
      <c r="D133" s="8" t="s">
        <v>328</v>
      </c>
      <c r="E133" s="7" t="s">
        <v>329</v>
      </c>
      <c r="F133" s="5">
        <v>44693</v>
      </c>
      <c r="G133" s="11">
        <v>49770</v>
      </c>
    </row>
    <row r="134" spans="1:7" x14ac:dyDescent="0.25">
      <c r="A134" s="13">
        <v>44693</v>
      </c>
      <c r="B134" s="6" t="s">
        <v>172</v>
      </c>
      <c r="C134" s="7" t="s">
        <v>17</v>
      </c>
      <c r="D134" s="8" t="s">
        <v>330</v>
      </c>
      <c r="E134" s="7" t="s">
        <v>331</v>
      </c>
      <c r="F134" s="5">
        <v>44693</v>
      </c>
      <c r="G134" s="11">
        <v>49770</v>
      </c>
    </row>
    <row r="135" spans="1:7" x14ac:dyDescent="0.25">
      <c r="A135" s="13">
        <v>44693</v>
      </c>
      <c r="B135" s="6" t="s">
        <v>172</v>
      </c>
      <c r="C135" s="7" t="s">
        <v>17</v>
      </c>
      <c r="D135" s="8" t="s">
        <v>332</v>
      </c>
      <c r="E135" s="7" t="s">
        <v>333</v>
      </c>
      <c r="F135" s="5">
        <v>44693</v>
      </c>
      <c r="G135" s="11">
        <v>49770</v>
      </c>
    </row>
    <row r="136" spans="1:7" x14ac:dyDescent="0.25">
      <c r="A136" s="13">
        <v>44693</v>
      </c>
      <c r="B136" s="6" t="s">
        <v>172</v>
      </c>
      <c r="C136" s="7" t="s">
        <v>17</v>
      </c>
      <c r="D136" s="8" t="s">
        <v>334</v>
      </c>
      <c r="E136" s="7" t="s">
        <v>335</v>
      </c>
      <c r="F136" s="5">
        <v>44693</v>
      </c>
      <c r="G136" s="11">
        <v>49770</v>
      </c>
    </row>
    <row r="137" spans="1:7" x14ac:dyDescent="0.25">
      <c r="A137" s="13">
        <v>44693</v>
      </c>
      <c r="B137" s="6" t="s">
        <v>172</v>
      </c>
      <c r="C137" s="7" t="s">
        <v>17</v>
      </c>
      <c r="D137" s="8" t="s">
        <v>336</v>
      </c>
      <c r="E137" s="7" t="s">
        <v>337</v>
      </c>
      <c r="F137" s="5">
        <v>44693</v>
      </c>
      <c r="G137" s="11">
        <v>49770</v>
      </c>
    </row>
    <row r="138" spans="1:7" x14ac:dyDescent="0.25">
      <c r="A138" s="13">
        <v>44693</v>
      </c>
      <c r="B138" s="6" t="s">
        <v>172</v>
      </c>
      <c r="C138" s="7" t="s">
        <v>17</v>
      </c>
      <c r="D138" s="8" t="s">
        <v>338</v>
      </c>
      <c r="E138" s="7" t="s">
        <v>339</v>
      </c>
      <c r="F138" s="5">
        <v>44693</v>
      </c>
      <c r="G138" s="11">
        <v>49770</v>
      </c>
    </row>
    <row r="139" spans="1:7" x14ac:dyDescent="0.25">
      <c r="A139" s="13">
        <v>44693</v>
      </c>
      <c r="B139" s="6" t="s">
        <v>172</v>
      </c>
      <c r="C139" s="7" t="s">
        <v>17</v>
      </c>
      <c r="D139" s="8" t="s">
        <v>340</v>
      </c>
      <c r="E139" s="7" t="s">
        <v>341</v>
      </c>
      <c r="F139" s="5">
        <v>44693</v>
      </c>
      <c r="G139" s="11">
        <v>49770</v>
      </c>
    </row>
    <row r="140" spans="1:7" x14ac:dyDescent="0.25">
      <c r="A140" s="13">
        <v>44693</v>
      </c>
      <c r="B140" s="6" t="s">
        <v>172</v>
      </c>
      <c r="C140" s="7" t="s">
        <v>17</v>
      </c>
      <c r="D140" s="8" t="s">
        <v>342</v>
      </c>
      <c r="E140" s="7" t="s">
        <v>343</v>
      </c>
      <c r="F140" s="5">
        <v>44693</v>
      </c>
      <c r="G140" s="11">
        <v>49770</v>
      </c>
    </row>
    <row r="141" spans="1:7" x14ac:dyDescent="0.25">
      <c r="A141" s="13">
        <v>44693</v>
      </c>
      <c r="B141" s="6" t="s">
        <v>172</v>
      </c>
      <c r="C141" s="7" t="s">
        <v>17</v>
      </c>
      <c r="D141" s="8" t="s">
        <v>344</v>
      </c>
      <c r="E141" s="7" t="s">
        <v>345</v>
      </c>
      <c r="F141" s="5">
        <v>44693</v>
      </c>
      <c r="G141" s="11">
        <v>49770</v>
      </c>
    </row>
    <row r="142" spans="1:7" x14ac:dyDescent="0.25">
      <c r="A142" s="13">
        <v>44693</v>
      </c>
      <c r="B142" s="6" t="s">
        <v>172</v>
      </c>
      <c r="C142" s="7" t="s">
        <v>17</v>
      </c>
      <c r="D142" s="8" t="s">
        <v>346</v>
      </c>
      <c r="E142" s="7" t="s">
        <v>347</v>
      </c>
      <c r="F142" s="5">
        <v>44693</v>
      </c>
      <c r="G142" s="11">
        <v>49770</v>
      </c>
    </row>
    <row r="143" spans="1:7" x14ac:dyDescent="0.25">
      <c r="A143" s="13">
        <v>44693</v>
      </c>
      <c r="B143" s="6" t="s">
        <v>172</v>
      </c>
      <c r="C143" s="7" t="s">
        <v>17</v>
      </c>
      <c r="D143" s="8" t="s">
        <v>348</v>
      </c>
      <c r="E143" s="7" t="s">
        <v>349</v>
      </c>
      <c r="F143" s="5">
        <v>44693</v>
      </c>
      <c r="G143" s="11">
        <v>49770</v>
      </c>
    </row>
    <row r="144" spans="1:7" x14ac:dyDescent="0.25">
      <c r="A144" s="13">
        <v>44693</v>
      </c>
      <c r="B144" s="6" t="s">
        <v>172</v>
      </c>
      <c r="C144" s="7" t="s">
        <v>17</v>
      </c>
      <c r="D144" s="8" t="s">
        <v>350</v>
      </c>
      <c r="E144" s="7" t="s">
        <v>351</v>
      </c>
      <c r="F144" s="5">
        <v>44693</v>
      </c>
      <c r="G144" s="11">
        <v>49770</v>
      </c>
    </row>
    <row r="145" spans="1:7" x14ac:dyDescent="0.25">
      <c r="A145" s="13">
        <v>44693</v>
      </c>
      <c r="B145" s="6" t="s">
        <v>172</v>
      </c>
      <c r="C145" s="7" t="s">
        <v>17</v>
      </c>
      <c r="D145" s="8" t="s">
        <v>352</v>
      </c>
      <c r="E145" s="7" t="s">
        <v>353</v>
      </c>
      <c r="F145" s="5">
        <v>44693</v>
      </c>
      <c r="G145" s="11">
        <v>49770</v>
      </c>
    </row>
    <row r="146" spans="1:7" x14ac:dyDescent="0.25">
      <c r="A146" s="13">
        <v>44693</v>
      </c>
      <c r="B146" s="6" t="s">
        <v>172</v>
      </c>
      <c r="C146" s="7" t="s">
        <v>17</v>
      </c>
      <c r="D146" s="8" t="s">
        <v>354</v>
      </c>
      <c r="E146" s="7" t="s">
        <v>355</v>
      </c>
      <c r="F146" s="5">
        <v>44693</v>
      </c>
      <c r="G146" s="11">
        <v>49770</v>
      </c>
    </row>
    <row r="147" spans="1:7" x14ac:dyDescent="0.25">
      <c r="A147" s="13">
        <v>44693</v>
      </c>
      <c r="B147" s="6" t="s">
        <v>172</v>
      </c>
      <c r="C147" s="7" t="s">
        <v>17</v>
      </c>
      <c r="D147" s="8" t="s">
        <v>356</v>
      </c>
      <c r="E147" s="7" t="s">
        <v>357</v>
      </c>
      <c r="F147" s="5">
        <v>44693</v>
      </c>
      <c r="G147" s="11">
        <v>49770</v>
      </c>
    </row>
    <row r="148" spans="1:7" x14ac:dyDescent="0.25">
      <c r="A148" s="13">
        <v>44695</v>
      </c>
      <c r="B148" s="6" t="s">
        <v>136</v>
      </c>
      <c r="C148" s="7" t="s">
        <v>17</v>
      </c>
      <c r="D148" s="8" t="s">
        <v>361</v>
      </c>
      <c r="E148" s="7" t="s">
        <v>230</v>
      </c>
      <c r="F148" s="5">
        <v>44695</v>
      </c>
      <c r="G148" s="11">
        <v>13400</v>
      </c>
    </row>
    <row r="149" spans="1:7" x14ac:dyDescent="0.25">
      <c r="A149" s="13">
        <v>44695</v>
      </c>
      <c r="B149" s="6" t="s">
        <v>358</v>
      </c>
      <c r="C149" s="7" t="s">
        <v>17</v>
      </c>
      <c r="D149" s="8" t="s">
        <v>359</v>
      </c>
      <c r="E149" s="7" t="s">
        <v>360</v>
      </c>
      <c r="F149" s="5">
        <v>44695</v>
      </c>
      <c r="G149" s="11">
        <v>5664</v>
      </c>
    </row>
    <row r="150" spans="1:7" x14ac:dyDescent="0.25">
      <c r="A150" s="13">
        <v>44698</v>
      </c>
      <c r="B150" s="6" t="s">
        <v>147</v>
      </c>
      <c r="C150" s="7" t="s">
        <v>17</v>
      </c>
      <c r="D150" s="8" t="s">
        <v>362</v>
      </c>
      <c r="E150" s="7" t="s">
        <v>363</v>
      </c>
      <c r="F150" s="5">
        <v>44698</v>
      </c>
      <c r="G150" s="11">
        <v>250000</v>
      </c>
    </row>
    <row r="151" spans="1:7" x14ac:dyDescent="0.25">
      <c r="A151" s="13">
        <v>44707</v>
      </c>
      <c r="B151" s="6" t="s">
        <v>366</v>
      </c>
      <c r="C151" s="7" t="s">
        <v>17</v>
      </c>
      <c r="D151" s="8" t="s">
        <v>367</v>
      </c>
      <c r="E151" s="7" t="s">
        <v>368</v>
      </c>
      <c r="F151" s="5">
        <v>44707</v>
      </c>
      <c r="G151" s="11">
        <v>271575</v>
      </c>
    </row>
    <row r="152" spans="1:7" x14ac:dyDescent="0.25">
      <c r="A152" s="13">
        <v>44712</v>
      </c>
      <c r="B152" s="6" t="s">
        <v>366</v>
      </c>
      <c r="C152" s="7" t="s">
        <v>17</v>
      </c>
      <c r="D152" s="8" t="s">
        <v>372</v>
      </c>
      <c r="E152" s="7" t="s">
        <v>373</v>
      </c>
      <c r="F152" s="5">
        <v>44712</v>
      </c>
      <c r="G152" s="11">
        <v>59000</v>
      </c>
    </row>
    <row r="153" spans="1:7" x14ac:dyDescent="0.25">
      <c r="A153" s="13">
        <v>44712</v>
      </c>
      <c r="B153" s="6" t="s">
        <v>43</v>
      </c>
      <c r="C153" s="7" t="s">
        <v>17</v>
      </c>
      <c r="D153" s="8" t="s">
        <v>371</v>
      </c>
      <c r="E153" s="7" t="s">
        <v>118</v>
      </c>
      <c r="F153" s="5">
        <v>44712</v>
      </c>
      <c r="G153" s="11">
        <v>23209</v>
      </c>
    </row>
    <row r="154" spans="1:7" x14ac:dyDescent="0.25">
      <c r="A154" s="13">
        <v>44712</v>
      </c>
      <c r="B154" s="6" t="s">
        <v>80</v>
      </c>
      <c r="C154" s="7" t="s">
        <v>17</v>
      </c>
      <c r="D154" s="8" t="s">
        <v>369</v>
      </c>
      <c r="E154" s="7" t="s">
        <v>370</v>
      </c>
      <c r="F154" s="5">
        <v>44712</v>
      </c>
      <c r="G154" s="11">
        <v>385</v>
      </c>
    </row>
    <row r="155" spans="1:7" x14ac:dyDescent="0.25">
      <c r="A155" s="13">
        <v>44713</v>
      </c>
      <c r="B155" s="6" t="s">
        <v>93</v>
      </c>
      <c r="C155" s="7" t="s">
        <v>17</v>
      </c>
      <c r="D155" s="8" t="s">
        <v>377</v>
      </c>
      <c r="E155" s="7" t="s">
        <v>378</v>
      </c>
      <c r="F155" s="5">
        <v>44713</v>
      </c>
      <c r="G155" s="11">
        <v>2246399</v>
      </c>
    </row>
    <row r="156" spans="1:7" x14ac:dyDescent="0.25">
      <c r="A156" s="13">
        <v>44713</v>
      </c>
      <c r="B156" s="6" t="s">
        <v>93</v>
      </c>
      <c r="C156" s="7" t="s">
        <v>17</v>
      </c>
      <c r="D156" s="8" t="s">
        <v>62</v>
      </c>
      <c r="E156" s="7" t="s">
        <v>379</v>
      </c>
      <c r="F156" s="5">
        <v>44713</v>
      </c>
      <c r="G156" s="11">
        <v>1575161</v>
      </c>
    </row>
    <row r="157" spans="1:7" x14ac:dyDescent="0.25">
      <c r="A157" s="13">
        <v>44713</v>
      </c>
      <c r="B157" s="6" t="s">
        <v>93</v>
      </c>
      <c r="C157" s="7" t="s">
        <v>17</v>
      </c>
      <c r="D157" s="8" t="s">
        <v>380</v>
      </c>
      <c r="E157" s="7" t="s">
        <v>381</v>
      </c>
      <c r="F157" s="5">
        <v>44713</v>
      </c>
      <c r="G157" s="11">
        <v>2227077</v>
      </c>
    </row>
    <row r="158" spans="1:7" x14ac:dyDescent="0.25">
      <c r="A158" s="13">
        <v>44713</v>
      </c>
      <c r="B158" s="6" t="s">
        <v>93</v>
      </c>
      <c r="C158" s="7" t="s">
        <v>17</v>
      </c>
      <c r="D158" s="8" t="s">
        <v>382</v>
      </c>
      <c r="E158" s="7" t="s">
        <v>383</v>
      </c>
      <c r="F158" s="5">
        <v>44713</v>
      </c>
      <c r="G158" s="11">
        <v>2592248</v>
      </c>
    </row>
    <row r="159" spans="1:7" x14ac:dyDescent="0.25">
      <c r="A159" s="13">
        <v>44713</v>
      </c>
      <c r="B159" s="6" t="s">
        <v>93</v>
      </c>
      <c r="C159" s="7" t="s">
        <v>17</v>
      </c>
      <c r="D159" s="8" t="s">
        <v>384</v>
      </c>
      <c r="E159" s="7" t="s">
        <v>385</v>
      </c>
      <c r="F159" s="5">
        <v>44713</v>
      </c>
      <c r="G159" s="11">
        <v>1482022</v>
      </c>
    </row>
    <row r="160" spans="1:7" x14ac:dyDescent="0.25">
      <c r="A160" s="13">
        <v>44718</v>
      </c>
      <c r="B160" s="6" t="s">
        <v>389</v>
      </c>
      <c r="C160" s="7" t="s">
        <v>17</v>
      </c>
      <c r="D160" s="8" t="s">
        <v>390</v>
      </c>
      <c r="E160" s="7" t="s">
        <v>20</v>
      </c>
      <c r="F160" s="4"/>
      <c r="G160" s="11">
        <v>2950000</v>
      </c>
    </row>
    <row r="161" spans="1:7" x14ac:dyDescent="0.25">
      <c r="A161" s="13">
        <v>44720</v>
      </c>
      <c r="B161" s="6" t="s">
        <v>391</v>
      </c>
      <c r="C161" s="7" t="s">
        <v>17</v>
      </c>
      <c r="D161" s="8" t="s">
        <v>392</v>
      </c>
      <c r="E161" s="7" t="s">
        <v>393</v>
      </c>
      <c r="F161" s="5">
        <v>44720</v>
      </c>
      <c r="G161" s="11">
        <v>322223</v>
      </c>
    </row>
    <row r="162" spans="1:7" x14ac:dyDescent="0.25">
      <c r="A162" s="13">
        <v>44729</v>
      </c>
      <c r="B162" s="6" t="s">
        <v>401</v>
      </c>
      <c r="C162" s="7" t="s">
        <v>17</v>
      </c>
      <c r="D162" s="8" t="s">
        <v>106</v>
      </c>
      <c r="E162" s="7" t="s">
        <v>402</v>
      </c>
      <c r="F162" s="5">
        <v>44729</v>
      </c>
      <c r="G162" s="11">
        <v>48650</v>
      </c>
    </row>
    <row r="163" spans="1:7" x14ac:dyDescent="0.25">
      <c r="A163" s="13">
        <v>44763</v>
      </c>
      <c r="B163" s="6" t="s">
        <v>415</v>
      </c>
      <c r="C163" s="7" t="s">
        <v>17</v>
      </c>
      <c r="D163" s="8" t="s">
        <v>416</v>
      </c>
      <c r="E163" s="7" t="s">
        <v>417</v>
      </c>
      <c r="F163" s="5">
        <v>44763</v>
      </c>
      <c r="G163" s="11">
        <v>837166</v>
      </c>
    </row>
    <row r="164" spans="1:7" x14ac:dyDescent="0.25">
      <c r="A164" s="13">
        <v>44763</v>
      </c>
      <c r="B164" s="6" t="s">
        <v>415</v>
      </c>
      <c r="C164" s="7" t="s">
        <v>17</v>
      </c>
      <c r="D164" s="8" t="s">
        <v>68</v>
      </c>
      <c r="E164" s="7" t="s">
        <v>418</v>
      </c>
      <c r="F164" s="5">
        <v>44763</v>
      </c>
      <c r="G164" s="11">
        <v>135710</v>
      </c>
    </row>
    <row r="165" spans="1:7" x14ac:dyDescent="0.25">
      <c r="A165" s="13">
        <v>44763</v>
      </c>
      <c r="B165" s="6" t="s">
        <v>366</v>
      </c>
      <c r="C165" s="7" t="s">
        <v>17</v>
      </c>
      <c r="D165" s="8" t="s">
        <v>419</v>
      </c>
      <c r="E165" s="7" t="s">
        <v>420</v>
      </c>
      <c r="F165" s="5">
        <v>44763</v>
      </c>
      <c r="G165" s="11">
        <v>191750</v>
      </c>
    </row>
    <row r="166" spans="1:7" x14ac:dyDescent="0.25">
      <c r="A166" s="13">
        <v>44763</v>
      </c>
      <c r="B166" s="6" t="s">
        <v>366</v>
      </c>
      <c r="C166" s="7" t="s">
        <v>17</v>
      </c>
      <c r="D166" s="8" t="s">
        <v>421</v>
      </c>
      <c r="E166" s="7" t="s">
        <v>422</v>
      </c>
      <c r="F166" s="5">
        <v>44763</v>
      </c>
      <c r="G166" s="11">
        <v>130050</v>
      </c>
    </row>
    <row r="167" spans="1:7" x14ac:dyDescent="0.25">
      <c r="A167" s="13">
        <v>44763</v>
      </c>
      <c r="B167" s="6" t="s">
        <v>366</v>
      </c>
      <c r="C167" s="7" t="s">
        <v>17</v>
      </c>
      <c r="D167" s="8" t="s">
        <v>423</v>
      </c>
      <c r="E167" s="7" t="s">
        <v>424</v>
      </c>
      <c r="F167" s="5">
        <v>44763</v>
      </c>
      <c r="G167" s="11">
        <v>582725</v>
      </c>
    </row>
    <row r="168" spans="1:7" x14ac:dyDescent="0.25">
      <c r="A168" s="13">
        <v>44771</v>
      </c>
      <c r="B168" s="6" t="s">
        <v>47</v>
      </c>
      <c r="C168" s="7" t="s">
        <v>17</v>
      </c>
      <c r="D168" s="8" t="s">
        <v>425</v>
      </c>
      <c r="E168" s="7" t="s">
        <v>426</v>
      </c>
      <c r="F168" s="5">
        <v>44771</v>
      </c>
      <c r="G168" s="11">
        <v>739</v>
      </c>
    </row>
    <row r="169" spans="1:7" x14ac:dyDescent="0.25">
      <c r="A169" s="13">
        <v>44772</v>
      </c>
      <c r="B169" s="6" t="s">
        <v>427</v>
      </c>
      <c r="C169" s="7" t="s">
        <v>17</v>
      </c>
      <c r="D169" s="8" t="s">
        <v>428</v>
      </c>
      <c r="E169" s="7" t="s">
        <v>429</v>
      </c>
      <c r="F169" s="5">
        <v>44772</v>
      </c>
      <c r="G169" s="11">
        <v>34560</v>
      </c>
    </row>
    <row r="170" spans="1:7" x14ac:dyDescent="0.25">
      <c r="A170" s="13">
        <v>44773</v>
      </c>
      <c r="B170" s="6" t="s">
        <v>43</v>
      </c>
      <c r="C170" s="7" t="s">
        <v>17</v>
      </c>
      <c r="D170" s="8" t="s">
        <v>430</v>
      </c>
      <c r="E170" s="7" t="s">
        <v>220</v>
      </c>
      <c r="F170" s="5">
        <v>44773</v>
      </c>
      <c r="G170" s="11">
        <v>8467</v>
      </c>
    </row>
    <row r="171" spans="1:7" x14ac:dyDescent="0.25">
      <c r="A171" s="13">
        <v>44774</v>
      </c>
      <c r="B171" s="6" t="s">
        <v>431</v>
      </c>
      <c r="C171" s="7" t="s">
        <v>17</v>
      </c>
      <c r="D171" s="8" t="s">
        <v>432</v>
      </c>
      <c r="E171" s="7" t="s">
        <v>433</v>
      </c>
      <c r="F171" s="5">
        <v>44774</v>
      </c>
      <c r="G171" s="11">
        <v>4386</v>
      </c>
    </row>
    <row r="172" spans="1:7" x14ac:dyDescent="0.25">
      <c r="A172" s="13">
        <v>44774</v>
      </c>
      <c r="B172" s="6" t="s">
        <v>431</v>
      </c>
      <c r="C172" s="7" t="s">
        <v>17</v>
      </c>
      <c r="D172" s="8" t="s">
        <v>76</v>
      </c>
      <c r="E172" s="7" t="s">
        <v>434</v>
      </c>
      <c r="F172" s="5">
        <v>44774</v>
      </c>
      <c r="G172" s="11">
        <v>12718</v>
      </c>
    </row>
    <row r="173" spans="1:7" x14ac:dyDescent="0.25">
      <c r="A173" s="13">
        <v>44774</v>
      </c>
      <c r="B173" s="6" t="s">
        <v>431</v>
      </c>
      <c r="C173" s="7" t="s">
        <v>17</v>
      </c>
      <c r="D173" s="8" t="s">
        <v>435</v>
      </c>
      <c r="E173" s="7" t="s">
        <v>436</v>
      </c>
      <c r="F173" s="5">
        <v>44774</v>
      </c>
      <c r="G173" s="11">
        <v>6494</v>
      </c>
    </row>
    <row r="174" spans="1:7" x14ac:dyDescent="0.25">
      <c r="A174" s="13">
        <v>44782</v>
      </c>
      <c r="B174" s="6" t="s">
        <v>415</v>
      </c>
      <c r="C174" s="7" t="s">
        <v>17</v>
      </c>
      <c r="D174" s="8" t="s">
        <v>439</v>
      </c>
      <c r="E174" s="7" t="s">
        <v>440</v>
      </c>
      <c r="F174" s="5">
        <v>44782</v>
      </c>
      <c r="G174" s="11">
        <v>68250</v>
      </c>
    </row>
    <row r="175" spans="1:7" x14ac:dyDescent="0.25">
      <c r="A175" s="13">
        <v>44783</v>
      </c>
      <c r="B175" s="6" t="s">
        <v>366</v>
      </c>
      <c r="C175" s="7" t="s">
        <v>17</v>
      </c>
      <c r="D175" s="8" t="s">
        <v>441</v>
      </c>
      <c r="E175" s="7" t="s">
        <v>216</v>
      </c>
      <c r="F175" s="5">
        <v>44783</v>
      </c>
      <c r="G175" s="11">
        <v>87000</v>
      </c>
    </row>
    <row r="176" spans="1:7" x14ac:dyDescent="0.25">
      <c r="A176" s="13">
        <v>44788</v>
      </c>
      <c r="B176" s="6" t="s">
        <v>66</v>
      </c>
      <c r="C176" s="7" t="s">
        <v>17</v>
      </c>
      <c r="D176" s="8" t="s">
        <v>442</v>
      </c>
      <c r="E176" s="7" t="s">
        <v>274</v>
      </c>
      <c r="F176" s="5">
        <v>44788</v>
      </c>
      <c r="G176" s="11">
        <v>17105</v>
      </c>
    </row>
    <row r="177" spans="1:7" x14ac:dyDescent="0.25">
      <c r="A177" s="13">
        <v>44794</v>
      </c>
      <c r="B177" s="6" t="s">
        <v>415</v>
      </c>
      <c r="C177" s="7" t="s">
        <v>17</v>
      </c>
      <c r="D177" s="8" t="s">
        <v>443</v>
      </c>
      <c r="E177" s="7" t="s">
        <v>444</v>
      </c>
      <c r="F177" s="5">
        <v>44794</v>
      </c>
      <c r="G177" s="11">
        <v>176500</v>
      </c>
    </row>
    <row r="178" spans="1:7" x14ac:dyDescent="0.25">
      <c r="A178" s="13">
        <v>44795</v>
      </c>
      <c r="B178" s="6" t="s">
        <v>366</v>
      </c>
      <c r="C178" s="7" t="s">
        <v>17</v>
      </c>
      <c r="D178" s="8" t="s">
        <v>445</v>
      </c>
      <c r="E178" s="7" t="s">
        <v>191</v>
      </c>
      <c r="F178" s="5">
        <v>44795</v>
      </c>
      <c r="G178" s="11">
        <v>90400</v>
      </c>
    </row>
    <row r="179" spans="1:7" x14ac:dyDescent="0.25">
      <c r="A179" s="13">
        <v>44795</v>
      </c>
      <c r="B179" s="6" t="s">
        <v>366</v>
      </c>
      <c r="C179" s="7" t="s">
        <v>17</v>
      </c>
      <c r="D179" s="8" t="s">
        <v>446</v>
      </c>
      <c r="E179" s="7" t="s">
        <v>193</v>
      </c>
      <c r="F179" s="5">
        <v>44795</v>
      </c>
      <c r="G179" s="11">
        <v>447900</v>
      </c>
    </row>
    <row r="180" spans="1:7" x14ac:dyDescent="0.25">
      <c r="A180" s="13">
        <v>44804</v>
      </c>
      <c r="B180" s="6" t="s">
        <v>66</v>
      </c>
      <c r="C180" s="7" t="s">
        <v>17</v>
      </c>
      <c r="D180" s="8" t="s">
        <v>448</v>
      </c>
      <c r="E180" s="7" t="s">
        <v>276</v>
      </c>
      <c r="F180" s="5">
        <v>44804</v>
      </c>
      <c r="G180" s="11">
        <v>33623</v>
      </c>
    </row>
    <row r="181" spans="1:7" x14ac:dyDescent="0.25">
      <c r="A181" s="13">
        <v>44805</v>
      </c>
      <c r="B181" s="6" t="s">
        <v>93</v>
      </c>
      <c r="C181" s="7" t="s">
        <v>17</v>
      </c>
      <c r="D181" s="8" t="s">
        <v>451</v>
      </c>
      <c r="E181" s="7" t="s">
        <v>452</v>
      </c>
      <c r="F181" s="5">
        <v>44805</v>
      </c>
      <c r="G181" s="11">
        <v>787882</v>
      </c>
    </row>
    <row r="182" spans="1:7" x14ac:dyDescent="0.25">
      <c r="A182" s="13">
        <v>44806</v>
      </c>
      <c r="B182" s="6" t="s">
        <v>107</v>
      </c>
      <c r="C182" s="7" t="s">
        <v>17</v>
      </c>
      <c r="D182" s="8" t="s">
        <v>455</v>
      </c>
      <c r="E182" s="7" t="s">
        <v>456</v>
      </c>
      <c r="F182" s="5">
        <v>44806</v>
      </c>
      <c r="G182" s="11">
        <v>6300</v>
      </c>
    </row>
    <row r="183" spans="1:7" x14ac:dyDescent="0.25">
      <c r="A183" s="13">
        <v>44806</v>
      </c>
      <c r="B183" s="6" t="s">
        <v>453</v>
      </c>
      <c r="C183" s="7" t="s">
        <v>17</v>
      </c>
      <c r="D183" s="8" t="s">
        <v>111</v>
      </c>
      <c r="E183" s="7" t="s">
        <v>454</v>
      </c>
      <c r="F183" s="5">
        <v>44806</v>
      </c>
      <c r="G183" s="11">
        <v>1000000</v>
      </c>
    </row>
    <row r="184" spans="1:7" x14ac:dyDescent="0.25">
      <c r="A184" s="13">
        <v>44820</v>
      </c>
      <c r="B184" s="6" t="s">
        <v>77</v>
      </c>
      <c r="C184" s="7" t="s">
        <v>17</v>
      </c>
      <c r="D184" s="8" t="s">
        <v>462</v>
      </c>
      <c r="E184" s="7" t="s">
        <v>463</v>
      </c>
      <c r="F184" s="5">
        <v>44820</v>
      </c>
      <c r="G184" s="11">
        <v>17700</v>
      </c>
    </row>
    <row r="185" spans="1:7" x14ac:dyDescent="0.25">
      <c r="A185" s="13">
        <v>44830</v>
      </c>
      <c r="B185" s="6" t="s">
        <v>93</v>
      </c>
      <c r="C185" s="7" t="s">
        <v>17</v>
      </c>
      <c r="D185" s="8" t="s">
        <v>464</v>
      </c>
      <c r="E185" s="7" t="s">
        <v>465</v>
      </c>
      <c r="F185" s="5">
        <v>44830</v>
      </c>
      <c r="G185" s="11">
        <v>1907086</v>
      </c>
    </row>
    <row r="186" spans="1:7" x14ac:dyDescent="0.25">
      <c r="A186" s="13">
        <v>44831</v>
      </c>
      <c r="B186" s="6" t="s">
        <v>107</v>
      </c>
      <c r="C186" s="7" t="s">
        <v>17</v>
      </c>
      <c r="D186" s="8" t="s">
        <v>468</v>
      </c>
      <c r="E186" s="7" t="s">
        <v>469</v>
      </c>
      <c r="F186" s="5">
        <v>44831</v>
      </c>
      <c r="G186" s="11">
        <v>15750</v>
      </c>
    </row>
    <row r="187" spans="1:7" x14ac:dyDescent="0.25">
      <c r="A187" s="13">
        <v>44831</v>
      </c>
      <c r="B187" s="6" t="s">
        <v>47</v>
      </c>
      <c r="C187" s="7" t="s">
        <v>17</v>
      </c>
      <c r="D187" s="8" t="s">
        <v>466</v>
      </c>
      <c r="E187" s="7" t="s">
        <v>467</v>
      </c>
      <c r="F187" s="5">
        <v>44831</v>
      </c>
      <c r="G187" s="11">
        <v>561</v>
      </c>
    </row>
    <row r="188" spans="1:7" x14ac:dyDescent="0.25">
      <c r="A188" s="13">
        <v>44835</v>
      </c>
      <c r="B188" s="6" t="s">
        <v>93</v>
      </c>
      <c r="C188" s="7" t="s">
        <v>17</v>
      </c>
      <c r="D188" s="8" t="s">
        <v>472</v>
      </c>
      <c r="E188" s="7" t="s">
        <v>473</v>
      </c>
      <c r="F188" s="5">
        <v>44835</v>
      </c>
      <c r="G188" s="11">
        <v>1269390</v>
      </c>
    </row>
    <row r="189" spans="1:7" x14ac:dyDescent="0.25">
      <c r="A189" s="13">
        <v>44836</v>
      </c>
      <c r="B189" s="6" t="s">
        <v>107</v>
      </c>
      <c r="C189" s="7" t="s">
        <v>17</v>
      </c>
      <c r="D189" s="8" t="s">
        <v>474</v>
      </c>
      <c r="E189" s="7" t="s">
        <v>475</v>
      </c>
      <c r="F189" s="5">
        <v>44836</v>
      </c>
      <c r="G189" s="11">
        <v>11025</v>
      </c>
    </row>
    <row r="190" spans="1:7" x14ac:dyDescent="0.25">
      <c r="A190" s="13">
        <v>44837</v>
      </c>
      <c r="B190" s="6" t="s">
        <v>476</v>
      </c>
      <c r="C190" s="7" t="s">
        <v>17</v>
      </c>
      <c r="D190" s="8" t="s">
        <v>477</v>
      </c>
      <c r="E190" s="7" t="s">
        <v>478</v>
      </c>
      <c r="F190" s="5">
        <v>44834</v>
      </c>
      <c r="G190" s="11">
        <v>12718</v>
      </c>
    </row>
    <row r="191" spans="1:7" x14ac:dyDescent="0.25">
      <c r="A191" s="13">
        <v>44837</v>
      </c>
      <c r="B191" s="6" t="s">
        <v>479</v>
      </c>
      <c r="C191" s="7" t="s">
        <v>17</v>
      </c>
      <c r="D191" s="8" t="s">
        <v>480</v>
      </c>
      <c r="E191" s="7" t="s">
        <v>481</v>
      </c>
      <c r="F191" s="5">
        <v>44831</v>
      </c>
      <c r="G191" s="11">
        <v>18334</v>
      </c>
    </row>
    <row r="192" spans="1:7" x14ac:dyDescent="0.25">
      <c r="A192" s="13">
        <v>44844</v>
      </c>
      <c r="B192" s="6" t="s">
        <v>366</v>
      </c>
      <c r="C192" s="7" t="s">
        <v>17</v>
      </c>
      <c r="D192" s="8" t="s">
        <v>478</v>
      </c>
      <c r="E192" s="7" t="s">
        <v>234</v>
      </c>
      <c r="F192" s="5">
        <v>44844</v>
      </c>
      <c r="G192" s="11">
        <v>61050</v>
      </c>
    </row>
    <row r="193" spans="1:7" x14ac:dyDescent="0.25">
      <c r="A193" s="13">
        <v>44846</v>
      </c>
      <c r="B193" s="6" t="s">
        <v>140</v>
      </c>
      <c r="C193" s="7" t="s">
        <v>17</v>
      </c>
      <c r="D193" s="8" t="s">
        <v>482</v>
      </c>
      <c r="E193" s="7" t="s">
        <v>21</v>
      </c>
      <c r="F193" s="5">
        <v>44846</v>
      </c>
      <c r="G193" s="11">
        <v>50000</v>
      </c>
    </row>
    <row r="194" spans="1:7" x14ac:dyDescent="0.25">
      <c r="A194" s="13">
        <v>44849</v>
      </c>
      <c r="B194" s="6" t="s">
        <v>66</v>
      </c>
      <c r="C194" s="7" t="s">
        <v>17</v>
      </c>
      <c r="D194" s="8" t="s">
        <v>483</v>
      </c>
      <c r="E194" s="7" t="s">
        <v>395</v>
      </c>
      <c r="F194" s="5">
        <v>44849</v>
      </c>
      <c r="G194" s="11">
        <v>23877</v>
      </c>
    </row>
    <row r="195" spans="1:7" x14ac:dyDescent="0.25">
      <c r="A195" s="13">
        <v>44850</v>
      </c>
      <c r="B195" s="6" t="s">
        <v>484</v>
      </c>
      <c r="C195" s="7" t="s">
        <v>17</v>
      </c>
      <c r="D195" s="8" t="s">
        <v>485</v>
      </c>
      <c r="E195" s="7" t="s">
        <v>486</v>
      </c>
      <c r="F195" s="5">
        <v>44850</v>
      </c>
      <c r="G195" s="11">
        <v>37760</v>
      </c>
    </row>
    <row r="196" spans="1:7" x14ac:dyDescent="0.25">
      <c r="A196" s="13">
        <v>44851</v>
      </c>
      <c r="B196" s="6" t="s">
        <v>487</v>
      </c>
      <c r="C196" s="7" t="s">
        <v>17</v>
      </c>
      <c r="D196" s="8" t="s">
        <v>488</v>
      </c>
      <c r="E196" s="7" t="s">
        <v>489</v>
      </c>
      <c r="F196" s="5">
        <v>44851</v>
      </c>
      <c r="G196" s="11">
        <v>11025</v>
      </c>
    </row>
    <row r="197" spans="1:7" x14ac:dyDescent="0.25">
      <c r="A197" s="13">
        <v>44852</v>
      </c>
      <c r="B197" s="6" t="s">
        <v>366</v>
      </c>
      <c r="C197" s="7" t="s">
        <v>17</v>
      </c>
      <c r="D197" s="8" t="s">
        <v>490</v>
      </c>
      <c r="E197" s="7" t="s">
        <v>491</v>
      </c>
      <c r="F197" s="5">
        <v>44852</v>
      </c>
      <c r="G197" s="11">
        <v>138000</v>
      </c>
    </row>
    <row r="198" spans="1:7" x14ac:dyDescent="0.25">
      <c r="A198" s="13">
        <v>44870</v>
      </c>
      <c r="B198" s="6" t="s">
        <v>415</v>
      </c>
      <c r="C198" s="7" t="s">
        <v>17</v>
      </c>
      <c r="D198" s="8" t="s">
        <v>500</v>
      </c>
      <c r="E198" s="7" t="s">
        <v>501</v>
      </c>
      <c r="F198" s="5">
        <v>44870</v>
      </c>
      <c r="G198" s="11">
        <v>297660</v>
      </c>
    </row>
    <row r="199" spans="1:7" x14ac:dyDescent="0.25">
      <c r="A199" s="13">
        <v>44873</v>
      </c>
      <c r="B199" s="6" t="s">
        <v>142</v>
      </c>
      <c r="C199" s="7" t="s">
        <v>17</v>
      </c>
      <c r="D199" s="8" t="s">
        <v>502</v>
      </c>
      <c r="E199" s="7" t="s">
        <v>503</v>
      </c>
      <c r="F199" s="5">
        <v>44873</v>
      </c>
      <c r="G199" s="11">
        <v>29087</v>
      </c>
    </row>
    <row r="200" spans="1:7" x14ac:dyDescent="0.25">
      <c r="A200" s="13">
        <v>44874</v>
      </c>
      <c r="B200" s="6" t="s">
        <v>507</v>
      </c>
      <c r="C200" s="7" t="s">
        <v>17</v>
      </c>
      <c r="D200" s="8" t="s">
        <v>508</v>
      </c>
      <c r="E200" s="7" t="s">
        <v>286</v>
      </c>
      <c r="F200" s="5">
        <v>44874</v>
      </c>
      <c r="G200" s="11">
        <v>85631</v>
      </c>
    </row>
    <row r="201" spans="1:7" x14ac:dyDescent="0.25">
      <c r="A201" s="13">
        <v>44874</v>
      </c>
      <c r="B201" s="6" t="s">
        <v>504</v>
      </c>
      <c r="C201" s="7" t="s">
        <v>17</v>
      </c>
      <c r="D201" s="8" t="s">
        <v>505</v>
      </c>
      <c r="E201" s="7" t="s">
        <v>506</v>
      </c>
      <c r="F201" s="5">
        <v>44874</v>
      </c>
      <c r="G201" s="11">
        <v>78080</v>
      </c>
    </row>
    <row r="202" spans="1:7" x14ac:dyDescent="0.25">
      <c r="A202" s="13">
        <v>44876</v>
      </c>
      <c r="B202" s="6" t="s">
        <v>100</v>
      </c>
      <c r="C202" s="7" t="s">
        <v>17</v>
      </c>
      <c r="D202" s="8" t="s">
        <v>513</v>
      </c>
      <c r="E202" s="7" t="s">
        <v>514</v>
      </c>
      <c r="F202" s="5">
        <v>44876</v>
      </c>
      <c r="G202" s="11">
        <v>7245</v>
      </c>
    </row>
    <row r="203" spans="1:7" x14ac:dyDescent="0.25">
      <c r="A203" s="13">
        <v>44876</v>
      </c>
      <c r="B203" s="6" t="s">
        <v>93</v>
      </c>
      <c r="C203" s="7" t="s">
        <v>17</v>
      </c>
      <c r="D203" s="8" t="s">
        <v>509</v>
      </c>
      <c r="E203" s="7" t="s">
        <v>510</v>
      </c>
      <c r="F203" s="5">
        <v>44876</v>
      </c>
      <c r="G203" s="11">
        <v>77103</v>
      </c>
    </row>
    <row r="204" spans="1:7" x14ac:dyDescent="0.25">
      <c r="A204" s="13">
        <v>44876</v>
      </c>
      <c r="B204" s="6" t="s">
        <v>504</v>
      </c>
      <c r="C204" s="7" t="s">
        <v>17</v>
      </c>
      <c r="D204" s="8" t="s">
        <v>511</v>
      </c>
      <c r="E204" s="7" t="s">
        <v>512</v>
      </c>
      <c r="F204" s="5">
        <v>44876</v>
      </c>
      <c r="G204" s="11">
        <v>78080</v>
      </c>
    </row>
    <row r="205" spans="1:7" x14ac:dyDescent="0.25">
      <c r="A205" s="13">
        <v>44878</v>
      </c>
      <c r="B205" s="6" t="s">
        <v>507</v>
      </c>
      <c r="C205" s="7" t="s">
        <v>17</v>
      </c>
      <c r="D205" s="8" t="s">
        <v>515</v>
      </c>
      <c r="E205" s="7" t="s">
        <v>288</v>
      </c>
      <c r="F205" s="5">
        <v>44878</v>
      </c>
      <c r="G205" s="11">
        <v>78067</v>
      </c>
    </row>
    <row r="206" spans="1:7" x14ac:dyDescent="0.25">
      <c r="A206" s="13">
        <v>44879</v>
      </c>
      <c r="B206" s="6" t="s">
        <v>476</v>
      </c>
      <c r="C206" s="7" t="s">
        <v>17</v>
      </c>
      <c r="D206" s="8" t="s">
        <v>516</v>
      </c>
      <c r="E206" s="7" t="s">
        <v>517</v>
      </c>
      <c r="F206" s="5">
        <v>44879</v>
      </c>
      <c r="G206" s="11">
        <v>900</v>
      </c>
    </row>
    <row r="207" spans="1:7" x14ac:dyDescent="0.25">
      <c r="A207" s="13">
        <v>44880</v>
      </c>
      <c r="B207" s="6" t="s">
        <v>522</v>
      </c>
      <c r="C207" s="7" t="s">
        <v>17</v>
      </c>
      <c r="D207" s="8" t="s">
        <v>523</v>
      </c>
      <c r="E207" s="7" t="s">
        <v>524</v>
      </c>
      <c r="F207" s="5">
        <v>44880</v>
      </c>
      <c r="G207" s="11">
        <v>24556</v>
      </c>
    </row>
    <row r="208" spans="1:7" x14ac:dyDescent="0.25">
      <c r="A208" s="13">
        <v>44880</v>
      </c>
      <c r="B208" s="6" t="s">
        <v>93</v>
      </c>
      <c r="C208" s="7" t="s">
        <v>17</v>
      </c>
      <c r="D208" s="8" t="s">
        <v>518</v>
      </c>
      <c r="E208" s="7" t="s">
        <v>519</v>
      </c>
      <c r="F208" s="5">
        <v>44880</v>
      </c>
      <c r="G208" s="11">
        <v>1801367</v>
      </c>
    </row>
    <row r="209" spans="1:7" x14ac:dyDescent="0.25">
      <c r="A209" s="13">
        <v>44881</v>
      </c>
      <c r="B209" s="6" t="s">
        <v>107</v>
      </c>
      <c r="C209" s="7" t="s">
        <v>17</v>
      </c>
      <c r="D209" s="8" t="s">
        <v>525</v>
      </c>
      <c r="E209" s="7" t="s">
        <v>526</v>
      </c>
      <c r="F209" s="5">
        <v>44881</v>
      </c>
      <c r="G209" s="11">
        <v>15750</v>
      </c>
    </row>
    <row r="210" spans="1:7" x14ac:dyDescent="0.25">
      <c r="A210" s="13">
        <v>44884</v>
      </c>
      <c r="B210" s="6" t="s">
        <v>100</v>
      </c>
      <c r="C210" s="7" t="s">
        <v>17</v>
      </c>
      <c r="D210" s="8" t="s">
        <v>527</v>
      </c>
      <c r="E210" s="7" t="s">
        <v>528</v>
      </c>
      <c r="F210" s="5">
        <v>44884</v>
      </c>
      <c r="G210" s="11">
        <v>4425</v>
      </c>
    </row>
    <row r="211" spans="1:7" x14ac:dyDescent="0.25">
      <c r="A211" s="13">
        <v>44895</v>
      </c>
      <c r="B211" s="6" t="s">
        <v>66</v>
      </c>
      <c r="C211" s="7" t="s">
        <v>17</v>
      </c>
      <c r="D211" s="8" t="s">
        <v>529</v>
      </c>
      <c r="E211" s="7" t="s">
        <v>482</v>
      </c>
      <c r="F211" s="5">
        <v>44895</v>
      </c>
      <c r="G211" s="11">
        <v>21373</v>
      </c>
    </row>
    <row r="212" spans="1:7" x14ac:dyDescent="0.25">
      <c r="A212" s="13">
        <v>44896</v>
      </c>
      <c r="B212" s="6" t="s">
        <v>530</v>
      </c>
      <c r="C212" s="7" t="s">
        <v>17</v>
      </c>
      <c r="D212" s="8" t="s">
        <v>18</v>
      </c>
      <c r="E212" s="7" t="s">
        <v>20</v>
      </c>
      <c r="F212" s="5">
        <v>44896</v>
      </c>
      <c r="G212" s="11">
        <v>183012</v>
      </c>
    </row>
    <row r="213" spans="1:7" x14ac:dyDescent="0.25">
      <c r="A213" s="13">
        <v>44896</v>
      </c>
      <c r="B213" s="6" t="s">
        <v>504</v>
      </c>
      <c r="C213" s="7" t="s">
        <v>17</v>
      </c>
      <c r="D213" s="8" t="s">
        <v>23</v>
      </c>
      <c r="E213" s="7" t="s">
        <v>532</v>
      </c>
      <c r="F213" s="5">
        <v>44896</v>
      </c>
      <c r="G213" s="11">
        <v>238080</v>
      </c>
    </row>
    <row r="214" spans="1:7" x14ac:dyDescent="0.25">
      <c r="A214" s="13">
        <v>44896</v>
      </c>
      <c r="B214" s="6" t="s">
        <v>533</v>
      </c>
      <c r="C214" s="7" t="s">
        <v>17</v>
      </c>
      <c r="D214" s="8" t="s">
        <v>25</v>
      </c>
      <c r="E214" s="7" t="s">
        <v>534</v>
      </c>
      <c r="F214" s="5">
        <v>44896</v>
      </c>
      <c r="G214" s="11">
        <v>9000</v>
      </c>
    </row>
    <row r="215" spans="1:7" x14ac:dyDescent="0.25">
      <c r="A215" s="13">
        <v>44898</v>
      </c>
      <c r="B215" s="6" t="s">
        <v>453</v>
      </c>
      <c r="C215" s="7" t="s">
        <v>17</v>
      </c>
      <c r="D215" s="8" t="s">
        <v>27</v>
      </c>
      <c r="E215" s="7" t="s">
        <v>535</v>
      </c>
      <c r="F215" s="5">
        <v>44898</v>
      </c>
      <c r="G215" s="11">
        <v>1078409</v>
      </c>
    </row>
    <row r="216" spans="1:7" x14ac:dyDescent="0.25">
      <c r="A216" s="13">
        <v>44899</v>
      </c>
      <c r="B216" s="6" t="s">
        <v>537</v>
      </c>
      <c r="C216" s="7" t="s">
        <v>17</v>
      </c>
      <c r="D216" s="8" t="s">
        <v>31</v>
      </c>
      <c r="E216" s="7" t="s">
        <v>538</v>
      </c>
      <c r="F216" s="5">
        <v>44899</v>
      </c>
      <c r="G216" s="11">
        <v>96875</v>
      </c>
    </row>
    <row r="217" spans="1:7" x14ac:dyDescent="0.25">
      <c r="A217" s="13">
        <v>44899</v>
      </c>
      <c r="B217" s="6" t="s">
        <v>537</v>
      </c>
      <c r="C217" s="7" t="s">
        <v>17</v>
      </c>
      <c r="D217" s="8" t="s">
        <v>48</v>
      </c>
      <c r="E217" s="7" t="s">
        <v>539</v>
      </c>
      <c r="F217" s="5">
        <v>44899</v>
      </c>
      <c r="G217" s="11">
        <v>91550</v>
      </c>
    </row>
    <row r="218" spans="1:7" x14ac:dyDescent="0.25">
      <c r="A218" s="13">
        <v>44899</v>
      </c>
      <c r="B218" s="6" t="s">
        <v>537</v>
      </c>
      <c r="C218" s="7" t="s">
        <v>17</v>
      </c>
      <c r="D218" s="8" t="s">
        <v>50</v>
      </c>
      <c r="E218" s="7" t="s">
        <v>540</v>
      </c>
      <c r="F218" s="5">
        <v>44899</v>
      </c>
      <c r="G218" s="11">
        <v>73293</v>
      </c>
    </row>
    <row r="219" spans="1:7" x14ac:dyDescent="0.25">
      <c r="A219" s="13">
        <v>44900</v>
      </c>
      <c r="B219" s="6" t="s">
        <v>93</v>
      </c>
      <c r="C219" s="7" t="s">
        <v>17</v>
      </c>
      <c r="D219" s="8" t="s">
        <v>52</v>
      </c>
      <c r="E219" s="7" t="s">
        <v>541</v>
      </c>
      <c r="F219" s="5">
        <v>44900</v>
      </c>
      <c r="G219" s="11">
        <v>1905652</v>
      </c>
    </row>
    <row r="220" spans="1:7" x14ac:dyDescent="0.25">
      <c r="A220" s="13">
        <v>44900</v>
      </c>
      <c r="B220" s="6" t="s">
        <v>504</v>
      </c>
      <c r="C220" s="7" t="s">
        <v>17</v>
      </c>
      <c r="D220" s="8" t="s">
        <v>55</v>
      </c>
      <c r="E220" s="7" t="s">
        <v>542</v>
      </c>
      <c r="F220" s="5">
        <v>44900</v>
      </c>
      <c r="G220" s="11">
        <v>268800</v>
      </c>
    </row>
    <row r="221" spans="1:7" x14ac:dyDescent="0.25">
      <c r="A221" s="13">
        <v>44901</v>
      </c>
      <c r="B221" s="6" t="s">
        <v>107</v>
      </c>
      <c r="C221" s="7" t="s">
        <v>17</v>
      </c>
      <c r="D221" s="8" t="s">
        <v>61</v>
      </c>
      <c r="E221" s="7" t="s">
        <v>544</v>
      </c>
      <c r="F221" s="5">
        <v>44901</v>
      </c>
      <c r="G221" s="11">
        <v>16275</v>
      </c>
    </row>
    <row r="222" spans="1:7" x14ac:dyDescent="0.25">
      <c r="A222" s="13">
        <v>44901</v>
      </c>
      <c r="B222" s="6" t="s">
        <v>142</v>
      </c>
      <c r="C222" s="7" t="s">
        <v>17</v>
      </c>
      <c r="D222" s="8" t="s">
        <v>58</v>
      </c>
      <c r="E222" s="7" t="s">
        <v>543</v>
      </c>
      <c r="F222" s="5">
        <v>44901</v>
      </c>
      <c r="G222" s="11">
        <v>25311</v>
      </c>
    </row>
    <row r="223" spans="1:7" x14ac:dyDescent="0.25">
      <c r="A223" s="13">
        <v>44903</v>
      </c>
      <c r="B223" s="6" t="s">
        <v>100</v>
      </c>
      <c r="C223" s="7" t="s">
        <v>17</v>
      </c>
      <c r="D223" s="8" t="s">
        <v>64</v>
      </c>
      <c r="E223" s="7" t="s">
        <v>545</v>
      </c>
      <c r="F223" s="5">
        <v>44903</v>
      </c>
      <c r="G223" s="11">
        <v>3374</v>
      </c>
    </row>
    <row r="224" spans="1:7" x14ac:dyDescent="0.25">
      <c r="A224" s="13">
        <v>44904</v>
      </c>
      <c r="B224" s="6" t="s">
        <v>504</v>
      </c>
      <c r="C224" s="7" t="s">
        <v>17</v>
      </c>
      <c r="D224" s="8" t="s">
        <v>67</v>
      </c>
      <c r="E224" s="7" t="s">
        <v>546</v>
      </c>
      <c r="F224" s="5">
        <v>44904</v>
      </c>
      <c r="G224" s="11">
        <v>115200</v>
      </c>
    </row>
    <row r="225" spans="1:7" x14ac:dyDescent="0.25">
      <c r="A225" s="13">
        <v>44907</v>
      </c>
      <c r="B225" s="6" t="s">
        <v>537</v>
      </c>
      <c r="C225" s="7" t="s">
        <v>17</v>
      </c>
      <c r="D225" s="8" t="s">
        <v>69</v>
      </c>
      <c r="E225" s="7" t="s">
        <v>547</v>
      </c>
      <c r="F225" s="5">
        <v>44907</v>
      </c>
      <c r="G225" s="11">
        <v>40513</v>
      </c>
    </row>
    <row r="226" spans="1:7" x14ac:dyDescent="0.25">
      <c r="A226" s="13">
        <v>44908</v>
      </c>
      <c r="B226" s="6" t="s">
        <v>107</v>
      </c>
      <c r="C226" s="7" t="s">
        <v>17</v>
      </c>
      <c r="D226" s="8" t="s">
        <v>71</v>
      </c>
      <c r="E226" s="7" t="s">
        <v>548</v>
      </c>
      <c r="F226" s="5">
        <v>44908</v>
      </c>
      <c r="G226" s="11">
        <v>16275</v>
      </c>
    </row>
    <row r="227" spans="1:7" x14ac:dyDescent="0.25">
      <c r="A227" s="13">
        <v>44908</v>
      </c>
      <c r="B227" s="6" t="s">
        <v>107</v>
      </c>
      <c r="C227" s="7" t="s">
        <v>17</v>
      </c>
      <c r="D227" s="8" t="s">
        <v>73</v>
      </c>
      <c r="E227" s="7" t="s">
        <v>549</v>
      </c>
      <c r="F227" s="5">
        <v>44908</v>
      </c>
      <c r="G227" s="11">
        <v>5400</v>
      </c>
    </row>
    <row r="228" spans="1:7" x14ac:dyDescent="0.25">
      <c r="A228" s="13">
        <v>44909</v>
      </c>
      <c r="B228" s="6" t="s">
        <v>93</v>
      </c>
      <c r="C228" s="7" t="s">
        <v>17</v>
      </c>
      <c r="D228" s="8" t="s">
        <v>75</v>
      </c>
      <c r="E228" s="7" t="s">
        <v>550</v>
      </c>
      <c r="F228" s="5">
        <v>44909</v>
      </c>
      <c r="G228" s="11">
        <v>1849288</v>
      </c>
    </row>
    <row r="229" spans="1:7" x14ac:dyDescent="0.25">
      <c r="A229" s="13">
        <v>44909</v>
      </c>
      <c r="B229" s="6" t="s">
        <v>93</v>
      </c>
      <c r="C229" s="7" t="s">
        <v>17</v>
      </c>
      <c r="D229" s="8" t="s">
        <v>78</v>
      </c>
      <c r="E229" s="7" t="s">
        <v>551</v>
      </c>
      <c r="F229" s="5">
        <v>44909</v>
      </c>
      <c r="G229" s="11">
        <v>74091</v>
      </c>
    </row>
    <row r="230" spans="1:7" x14ac:dyDescent="0.25">
      <c r="A230" s="13">
        <v>44911</v>
      </c>
      <c r="B230" s="6" t="s">
        <v>479</v>
      </c>
      <c r="C230" s="7" t="s">
        <v>17</v>
      </c>
      <c r="D230" s="8" t="s">
        <v>81</v>
      </c>
      <c r="E230" s="7" t="s">
        <v>552</v>
      </c>
      <c r="F230" s="5">
        <v>44911</v>
      </c>
      <c r="G230" s="11">
        <v>18920</v>
      </c>
    </row>
    <row r="231" spans="1:7" x14ac:dyDescent="0.25">
      <c r="A231" s="13">
        <v>44912</v>
      </c>
      <c r="B231" s="6" t="s">
        <v>126</v>
      </c>
      <c r="C231" s="7" t="s">
        <v>17</v>
      </c>
      <c r="D231" s="8" t="s">
        <v>83</v>
      </c>
      <c r="E231" s="7" t="s">
        <v>553</v>
      </c>
      <c r="F231" s="5">
        <v>44912</v>
      </c>
      <c r="G231" s="11">
        <v>157344</v>
      </c>
    </row>
    <row r="232" spans="1:7" x14ac:dyDescent="0.25">
      <c r="A232" s="13">
        <v>44912</v>
      </c>
      <c r="B232" s="6" t="s">
        <v>126</v>
      </c>
      <c r="C232" s="7" t="s">
        <v>17</v>
      </c>
      <c r="D232" s="8" t="s">
        <v>86</v>
      </c>
      <c r="E232" s="7" t="s">
        <v>554</v>
      </c>
      <c r="F232" s="5">
        <v>44912</v>
      </c>
      <c r="G232" s="11">
        <v>157344</v>
      </c>
    </row>
    <row r="233" spans="1:7" x14ac:dyDescent="0.25">
      <c r="A233" s="13">
        <v>44912</v>
      </c>
      <c r="B233" s="6" t="s">
        <v>126</v>
      </c>
      <c r="C233" s="7" t="s">
        <v>17</v>
      </c>
      <c r="D233" s="8" t="s">
        <v>88</v>
      </c>
      <c r="E233" s="7" t="s">
        <v>555</v>
      </c>
      <c r="F233" s="5">
        <v>44912</v>
      </c>
      <c r="G233" s="11">
        <v>157344</v>
      </c>
    </row>
    <row r="234" spans="1:7" x14ac:dyDescent="0.25">
      <c r="A234" s="13">
        <v>44916</v>
      </c>
      <c r="B234" s="6" t="s">
        <v>431</v>
      </c>
      <c r="C234" s="7" t="s">
        <v>17</v>
      </c>
      <c r="D234" s="8" t="s">
        <v>91</v>
      </c>
      <c r="E234" s="7" t="s">
        <v>423</v>
      </c>
      <c r="F234" s="5">
        <v>44916</v>
      </c>
      <c r="G234" s="11">
        <v>9792</v>
      </c>
    </row>
    <row r="235" spans="1:7" x14ac:dyDescent="0.25">
      <c r="A235" s="13">
        <v>44919</v>
      </c>
      <c r="B235" s="6" t="s">
        <v>93</v>
      </c>
      <c r="C235" s="7" t="s">
        <v>17</v>
      </c>
      <c r="D235" s="8" t="s">
        <v>94</v>
      </c>
      <c r="E235" s="7" t="s">
        <v>556</v>
      </c>
      <c r="F235" s="5">
        <v>44919</v>
      </c>
      <c r="G235" s="11">
        <v>923539</v>
      </c>
    </row>
    <row r="236" spans="1:7" x14ac:dyDescent="0.25">
      <c r="A236" s="13">
        <v>44919</v>
      </c>
      <c r="B236" s="6" t="s">
        <v>93</v>
      </c>
      <c r="C236" s="7" t="s">
        <v>17</v>
      </c>
      <c r="D236" s="8" t="s">
        <v>96</v>
      </c>
      <c r="E236" s="7" t="s">
        <v>557</v>
      </c>
      <c r="F236" s="5">
        <v>44919</v>
      </c>
      <c r="G236" s="11">
        <v>946481</v>
      </c>
    </row>
    <row r="237" spans="1:7" x14ac:dyDescent="0.25">
      <c r="A237" s="13">
        <v>44920</v>
      </c>
      <c r="B237" s="6" t="s">
        <v>537</v>
      </c>
      <c r="C237" s="7" t="s">
        <v>17</v>
      </c>
      <c r="D237" s="8" t="s">
        <v>98</v>
      </c>
      <c r="E237" s="7" t="s">
        <v>558</v>
      </c>
      <c r="F237" s="5">
        <v>44920</v>
      </c>
      <c r="G237" s="11">
        <v>91423</v>
      </c>
    </row>
    <row r="238" spans="1:7" x14ac:dyDescent="0.25">
      <c r="A238" s="13">
        <v>44922</v>
      </c>
      <c r="B238" s="6" t="s">
        <v>47</v>
      </c>
      <c r="C238" s="7" t="s">
        <v>17</v>
      </c>
      <c r="D238" s="8" t="s">
        <v>101</v>
      </c>
      <c r="E238" s="7" t="s">
        <v>559</v>
      </c>
      <c r="F238" s="5">
        <v>44922</v>
      </c>
      <c r="G238" s="11">
        <v>18432</v>
      </c>
    </row>
    <row r="239" spans="1:7" x14ac:dyDescent="0.25">
      <c r="A239" s="13">
        <v>44923</v>
      </c>
      <c r="B239" s="6" t="s">
        <v>537</v>
      </c>
      <c r="C239" s="7" t="s">
        <v>17</v>
      </c>
      <c r="D239" s="8" t="s">
        <v>108</v>
      </c>
      <c r="E239" s="7" t="s">
        <v>561</v>
      </c>
      <c r="F239" s="5">
        <v>44923</v>
      </c>
      <c r="G239" s="11">
        <v>93980</v>
      </c>
    </row>
    <row r="240" spans="1:7" x14ac:dyDescent="0.25">
      <c r="A240" s="13">
        <v>44924</v>
      </c>
      <c r="B240" s="6" t="s">
        <v>537</v>
      </c>
      <c r="C240" s="7" t="s">
        <v>17</v>
      </c>
      <c r="D240" s="8" t="s">
        <v>110</v>
      </c>
      <c r="E240" s="7" t="s">
        <v>562</v>
      </c>
      <c r="F240" s="5">
        <v>44924</v>
      </c>
      <c r="G240" s="11">
        <v>80976</v>
      </c>
    </row>
    <row r="241" spans="1:7" x14ac:dyDescent="0.25">
      <c r="A241" s="13">
        <v>44926</v>
      </c>
      <c r="B241" s="6" t="s">
        <v>427</v>
      </c>
      <c r="C241" s="7" t="s">
        <v>17</v>
      </c>
      <c r="D241" s="8" t="s">
        <v>113</v>
      </c>
      <c r="E241" s="7" t="s">
        <v>563</v>
      </c>
      <c r="F241" s="5">
        <v>44926</v>
      </c>
      <c r="G241" s="11">
        <v>156160</v>
      </c>
    </row>
    <row r="242" spans="1:7" x14ac:dyDescent="0.25">
      <c r="A242" s="13">
        <v>44926</v>
      </c>
      <c r="B242" s="6" t="s">
        <v>366</v>
      </c>
      <c r="C242" s="7" t="s">
        <v>17</v>
      </c>
      <c r="D242" s="8" t="s">
        <v>115</v>
      </c>
      <c r="E242" s="7" t="s">
        <v>268</v>
      </c>
      <c r="F242" s="5">
        <v>44926</v>
      </c>
      <c r="G242" s="11">
        <v>312120</v>
      </c>
    </row>
    <row r="243" spans="1:7" x14ac:dyDescent="0.25">
      <c r="A243" s="13">
        <v>44927</v>
      </c>
      <c r="B243" s="6" t="s">
        <v>107</v>
      </c>
      <c r="C243" s="7" t="s">
        <v>17</v>
      </c>
      <c r="D243" s="8" t="s">
        <v>120</v>
      </c>
      <c r="E243" s="7" t="s">
        <v>565</v>
      </c>
      <c r="F243" s="5">
        <v>44927</v>
      </c>
      <c r="G243" s="11">
        <v>15750</v>
      </c>
    </row>
    <row r="244" spans="1:7" x14ac:dyDescent="0.25">
      <c r="A244" s="13">
        <v>44927</v>
      </c>
      <c r="B244" s="6" t="s">
        <v>136</v>
      </c>
      <c r="C244" s="7" t="s">
        <v>17</v>
      </c>
      <c r="D244" s="8" t="s">
        <v>122</v>
      </c>
      <c r="E244" s="7" t="s">
        <v>566</v>
      </c>
      <c r="F244" s="5">
        <v>44919</v>
      </c>
      <c r="G244" s="11">
        <v>19878</v>
      </c>
    </row>
    <row r="245" spans="1:7" x14ac:dyDescent="0.25">
      <c r="A245" s="13">
        <v>44928</v>
      </c>
      <c r="B245" s="6" t="s">
        <v>453</v>
      </c>
      <c r="C245" s="7" t="s">
        <v>17</v>
      </c>
      <c r="D245" s="8" t="s">
        <v>127</v>
      </c>
      <c r="E245" s="7" t="s">
        <v>568</v>
      </c>
      <c r="F245" s="5">
        <v>44928</v>
      </c>
      <c r="G245" s="11">
        <v>1660049</v>
      </c>
    </row>
    <row r="246" spans="1:7" x14ac:dyDescent="0.25">
      <c r="A246" s="13">
        <v>44931</v>
      </c>
      <c r="B246" s="6" t="s">
        <v>431</v>
      </c>
      <c r="C246" s="7" t="s">
        <v>17</v>
      </c>
      <c r="D246" s="8" t="s">
        <v>129</v>
      </c>
      <c r="E246" s="7" t="s">
        <v>76</v>
      </c>
      <c r="F246" s="5">
        <v>44931</v>
      </c>
      <c r="G246" s="11">
        <v>9792</v>
      </c>
    </row>
    <row r="247" spans="1:7" x14ac:dyDescent="0.25">
      <c r="A247" s="13">
        <v>44934</v>
      </c>
      <c r="B247" s="6" t="s">
        <v>107</v>
      </c>
      <c r="C247" s="7" t="s">
        <v>17</v>
      </c>
      <c r="D247" s="8" t="s">
        <v>134</v>
      </c>
      <c r="E247" s="7" t="s">
        <v>568</v>
      </c>
      <c r="F247" s="5">
        <v>44934</v>
      </c>
      <c r="G247" s="11">
        <v>7968</v>
      </c>
    </row>
    <row r="248" spans="1:7" x14ac:dyDescent="0.25">
      <c r="A248" s="13">
        <v>44934</v>
      </c>
      <c r="B248" s="6" t="s">
        <v>570</v>
      </c>
      <c r="C248" s="7" t="s">
        <v>17</v>
      </c>
      <c r="D248" s="8" t="s">
        <v>133</v>
      </c>
      <c r="E248" s="7" t="s">
        <v>571</v>
      </c>
      <c r="F248" s="5">
        <v>44934</v>
      </c>
      <c r="G248" s="11">
        <v>166700</v>
      </c>
    </row>
    <row r="249" spans="1:7" x14ac:dyDescent="0.25">
      <c r="A249" s="13">
        <v>44938</v>
      </c>
      <c r="B249" s="6" t="s">
        <v>427</v>
      </c>
      <c r="C249" s="7" t="s">
        <v>17</v>
      </c>
      <c r="D249" s="8" t="s">
        <v>137</v>
      </c>
      <c r="E249" s="7" t="s">
        <v>572</v>
      </c>
      <c r="F249" s="5">
        <v>44938</v>
      </c>
      <c r="G249" s="11">
        <v>197120</v>
      </c>
    </row>
    <row r="250" spans="1:7" x14ac:dyDescent="0.25">
      <c r="A250" s="13">
        <v>44939</v>
      </c>
      <c r="B250" s="6" t="s">
        <v>427</v>
      </c>
      <c r="C250" s="7" t="s">
        <v>17</v>
      </c>
      <c r="D250" s="8" t="s">
        <v>138</v>
      </c>
      <c r="E250" s="7" t="s">
        <v>573</v>
      </c>
      <c r="F250" s="5">
        <v>44939</v>
      </c>
      <c r="G250" s="11">
        <v>197120</v>
      </c>
    </row>
    <row r="251" spans="1:7" x14ac:dyDescent="0.25">
      <c r="A251" s="13">
        <v>44940</v>
      </c>
      <c r="B251" s="6" t="s">
        <v>537</v>
      </c>
      <c r="C251" s="7" t="s">
        <v>17</v>
      </c>
      <c r="D251" s="8" t="s">
        <v>141</v>
      </c>
      <c r="E251" s="7" t="s">
        <v>574</v>
      </c>
      <c r="F251" s="5">
        <v>44940</v>
      </c>
      <c r="G251" s="11">
        <v>88069</v>
      </c>
    </row>
    <row r="252" spans="1:7" x14ac:dyDescent="0.25">
      <c r="A252" s="13">
        <v>44940</v>
      </c>
      <c r="B252" s="6" t="s">
        <v>537</v>
      </c>
      <c r="C252" s="7" t="s">
        <v>17</v>
      </c>
      <c r="D252" s="8" t="s">
        <v>143</v>
      </c>
      <c r="E252" s="7" t="s">
        <v>575</v>
      </c>
      <c r="F252" s="5">
        <v>44940</v>
      </c>
      <c r="G252" s="11">
        <v>62603</v>
      </c>
    </row>
    <row r="253" spans="1:7" x14ac:dyDescent="0.25">
      <c r="A253" s="13">
        <v>44941</v>
      </c>
      <c r="B253" s="6" t="s">
        <v>507</v>
      </c>
      <c r="C253" s="7" t="s">
        <v>17</v>
      </c>
      <c r="D253" s="8" t="s">
        <v>145</v>
      </c>
      <c r="E253" s="7" t="s">
        <v>446</v>
      </c>
      <c r="F253" s="5">
        <v>44941</v>
      </c>
      <c r="G253" s="11">
        <v>37333</v>
      </c>
    </row>
    <row r="254" spans="1:7" x14ac:dyDescent="0.25">
      <c r="A254" s="13">
        <v>44942</v>
      </c>
      <c r="B254" s="6" t="s">
        <v>93</v>
      </c>
      <c r="C254" s="7" t="s">
        <v>17</v>
      </c>
      <c r="D254" s="8" t="s">
        <v>148</v>
      </c>
      <c r="E254" s="7" t="s">
        <v>576</v>
      </c>
      <c r="F254" s="5">
        <v>44942</v>
      </c>
      <c r="G254" s="11">
        <v>1366587</v>
      </c>
    </row>
    <row r="255" spans="1:7" x14ac:dyDescent="0.25">
      <c r="A255" s="13">
        <v>44943</v>
      </c>
      <c r="B255" s="6" t="s">
        <v>136</v>
      </c>
      <c r="C255" s="7" t="s">
        <v>17</v>
      </c>
      <c r="D255" s="8" t="s">
        <v>153</v>
      </c>
      <c r="E255" s="7" t="s">
        <v>578</v>
      </c>
      <c r="F255" s="5">
        <v>44943</v>
      </c>
      <c r="G255" s="11">
        <v>12554</v>
      </c>
    </row>
    <row r="256" spans="1:7" x14ac:dyDescent="0.25">
      <c r="A256" s="13">
        <v>44943</v>
      </c>
      <c r="B256" s="6" t="s">
        <v>577</v>
      </c>
      <c r="C256" s="7" t="s">
        <v>17</v>
      </c>
      <c r="D256" s="8" t="s">
        <v>151</v>
      </c>
      <c r="E256" s="7" t="s">
        <v>18</v>
      </c>
      <c r="F256" s="5">
        <v>44943</v>
      </c>
      <c r="G256" s="11">
        <v>1359265</v>
      </c>
    </row>
    <row r="257" spans="1:7" x14ac:dyDescent="0.25">
      <c r="A257" s="13">
        <v>44943</v>
      </c>
      <c r="B257" s="6" t="s">
        <v>504</v>
      </c>
      <c r="C257" s="7" t="s">
        <v>17</v>
      </c>
      <c r="D257" s="8" t="s">
        <v>156</v>
      </c>
      <c r="E257" s="7" t="s">
        <v>579</v>
      </c>
      <c r="F257" s="5">
        <v>44943</v>
      </c>
      <c r="G257" s="11">
        <v>96000</v>
      </c>
    </row>
    <row r="258" spans="1:7" x14ac:dyDescent="0.25">
      <c r="A258" s="13">
        <v>44944</v>
      </c>
      <c r="B258" s="6" t="s">
        <v>504</v>
      </c>
      <c r="C258" s="7" t="s">
        <v>17</v>
      </c>
      <c r="D258" s="8" t="s">
        <v>158</v>
      </c>
      <c r="E258" s="7" t="s">
        <v>580</v>
      </c>
      <c r="F258" s="5">
        <v>44944</v>
      </c>
      <c r="G258" s="11">
        <v>19200</v>
      </c>
    </row>
    <row r="259" spans="1:7" x14ac:dyDescent="0.25">
      <c r="A259" s="13">
        <v>44944</v>
      </c>
      <c r="B259" s="6" t="s">
        <v>504</v>
      </c>
      <c r="C259" s="7" t="s">
        <v>17</v>
      </c>
      <c r="D259" s="8" t="s">
        <v>160</v>
      </c>
      <c r="E259" s="7" t="s">
        <v>581</v>
      </c>
      <c r="F259" s="5">
        <v>44944</v>
      </c>
      <c r="G259" s="11">
        <v>69120</v>
      </c>
    </row>
    <row r="260" spans="1:7" x14ac:dyDescent="0.25">
      <c r="A260" s="13">
        <v>44947</v>
      </c>
      <c r="B260" s="6" t="s">
        <v>582</v>
      </c>
      <c r="C260" s="7" t="s">
        <v>17</v>
      </c>
      <c r="D260" s="8" t="s">
        <v>162</v>
      </c>
      <c r="E260" s="7" t="s">
        <v>583</v>
      </c>
      <c r="F260" s="5">
        <v>44947</v>
      </c>
      <c r="G260" s="11">
        <v>8938</v>
      </c>
    </row>
    <row r="261" spans="1:7" x14ac:dyDescent="0.25">
      <c r="A261" s="13">
        <v>44948</v>
      </c>
      <c r="B261" s="6" t="s">
        <v>507</v>
      </c>
      <c r="C261" s="7" t="s">
        <v>17</v>
      </c>
      <c r="D261" s="8" t="s">
        <v>164</v>
      </c>
      <c r="E261" s="7" t="s">
        <v>451</v>
      </c>
      <c r="F261" s="5">
        <v>44948</v>
      </c>
      <c r="G261" s="11">
        <v>72182</v>
      </c>
    </row>
    <row r="262" spans="1:7" x14ac:dyDescent="0.25">
      <c r="A262" s="13">
        <v>44951</v>
      </c>
      <c r="B262" s="6" t="s">
        <v>142</v>
      </c>
      <c r="C262" s="7" t="s">
        <v>17</v>
      </c>
      <c r="D262" s="8" t="s">
        <v>168</v>
      </c>
      <c r="E262" s="7" t="s">
        <v>585</v>
      </c>
      <c r="F262" s="5">
        <v>44951</v>
      </c>
      <c r="G262" s="11">
        <v>25311</v>
      </c>
    </row>
    <row r="263" spans="1:7" x14ac:dyDescent="0.25">
      <c r="A263" s="13">
        <v>44951</v>
      </c>
      <c r="B263" s="6" t="s">
        <v>427</v>
      </c>
      <c r="C263" s="7" t="s">
        <v>17</v>
      </c>
      <c r="D263" s="8" t="s">
        <v>166</v>
      </c>
      <c r="E263" s="7" t="s">
        <v>584</v>
      </c>
      <c r="F263" s="5">
        <v>44951</v>
      </c>
      <c r="G263" s="11">
        <v>81920</v>
      </c>
    </row>
    <row r="264" spans="1:7" x14ac:dyDescent="0.25">
      <c r="A264" s="13">
        <v>44951</v>
      </c>
      <c r="B264" s="6" t="s">
        <v>507</v>
      </c>
      <c r="C264" s="7" t="s">
        <v>17</v>
      </c>
      <c r="D264" s="8" t="s">
        <v>170</v>
      </c>
      <c r="E264" s="7" t="s">
        <v>111</v>
      </c>
      <c r="F264" s="5">
        <v>44951</v>
      </c>
      <c r="G264" s="11">
        <v>68770</v>
      </c>
    </row>
    <row r="265" spans="1:7" x14ac:dyDescent="0.25">
      <c r="A265" s="13">
        <v>44953</v>
      </c>
      <c r="B265" s="6" t="s">
        <v>47</v>
      </c>
      <c r="C265" s="7" t="s">
        <v>17</v>
      </c>
      <c r="D265" s="8" t="s">
        <v>177</v>
      </c>
      <c r="E265" s="7" t="s">
        <v>589</v>
      </c>
      <c r="F265" s="5">
        <v>44953</v>
      </c>
      <c r="G265" s="11">
        <v>4973</v>
      </c>
    </row>
    <row r="266" spans="1:7" x14ac:dyDescent="0.25">
      <c r="A266" s="13">
        <v>44953</v>
      </c>
      <c r="B266" s="6" t="s">
        <v>587</v>
      </c>
      <c r="C266" s="7" t="s">
        <v>17</v>
      </c>
      <c r="D266" s="8" t="s">
        <v>175</v>
      </c>
      <c r="E266" s="7" t="s">
        <v>588</v>
      </c>
      <c r="F266" s="5">
        <v>44953</v>
      </c>
      <c r="G266" s="11">
        <v>157080</v>
      </c>
    </row>
    <row r="267" spans="1:7" x14ac:dyDescent="0.25">
      <c r="A267" s="13">
        <v>44953</v>
      </c>
      <c r="B267" s="6" t="s">
        <v>93</v>
      </c>
      <c r="C267" s="7" t="s">
        <v>17</v>
      </c>
      <c r="D267" s="8" t="s">
        <v>173</v>
      </c>
      <c r="E267" s="7" t="s">
        <v>586</v>
      </c>
      <c r="F267" s="5">
        <v>44953</v>
      </c>
      <c r="G267" s="11">
        <v>2104468</v>
      </c>
    </row>
    <row r="268" spans="1:7" x14ac:dyDescent="0.25">
      <c r="A268" s="13">
        <v>44954</v>
      </c>
      <c r="B268" s="6" t="s">
        <v>590</v>
      </c>
      <c r="C268" s="7" t="s">
        <v>17</v>
      </c>
      <c r="D268" s="8" t="s">
        <v>179</v>
      </c>
      <c r="E268" s="7" t="s">
        <v>591</v>
      </c>
      <c r="F268" s="5">
        <v>44954</v>
      </c>
      <c r="G268" s="11">
        <v>116625</v>
      </c>
    </row>
    <row r="269" spans="1:7" x14ac:dyDescent="0.25">
      <c r="A269" s="13">
        <v>44954</v>
      </c>
      <c r="B269" s="6" t="s">
        <v>126</v>
      </c>
      <c r="C269" s="7" t="s">
        <v>17</v>
      </c>
      <c r="D269" s="8" t="s">
        <v>181</v>
      </c>
      <c r="E269" s="7" t="s">
        <v>592</v>
      </c>
      <c r="F269" s="5">
        <v>44954</v>
      </c>
      <c r="G269" s="11">
        <v>117120</v>
      </c>
    </row>
    <row r="270" spans="1:7" x14ac:dyDescent="0.25">
      <c r="A270" s="74">
        <v>44956</v>
      </c>
      <c r="B270" s="75" t="s">
        <v>537</v>
      </c>
      <c r="C270" s="2" t="s">
        <v>17</v>
      </c>
      <c r="D270" s="3" t="s">
        <v>183</v>
      </c>
      <c r="E270" s="2" t="s">
        <v>593</v>
      </c>
      <c r="F270" s="74">
        <v>44956</v>
      </c>
      <c r="G270" s="10">
        <v>79324</v>
      </c>
    </row>
    <row r="271" spans="1:7" x14ac:dyDescent="0.25">
      <c r="A271" s="5">
        <v>44957</v>
      </c>
      <c r="B271" s="6" t="s">
        <v>594</v>
      </c>
      <c r="C271" s="7" t="s">
        <v>17</v>
      </c>
      <c r="D271" s="8" t="s">
        <v>185</v>
      </c>
      <c r="E271" s="7" t="s">
        <v>595</v>
      </c>
      <c r="F271" s="5">
        <v>44957</v>
      </c>
      <c r="G271" s="11">
        <v>195200</v>
      </c>
    </row>
    <row r="272" spans="1:7" x14ac:dyDescent="0.25">
      <c r="A272" s="5">
        <v>44958</v>
      </c>
      <c r="B272" s="6" t="s">
        <v>140</v>
      </c>
      <c r="C272" s="7" t="s">
        <v>17</v>
      </c>
      <c r="D272" s="8" t="s">
        <v>187</v>
      </c>
      <c r="E272" s="7" t="s">
        <v>23</v>
      </c>
      <c r="F272" s="5">
        <v>44958</v>
      </c>
      <c r="G272" s="11">
        <v>51000</v>
      </c>
    </row>
    <row r="273" spans="1:7" x14ac:dyDescent="0.25">
      <c r="A273" s="5">
        <v>44958</v>
      </c>
      <c r="B273" s="6" t="s">
        <v>431</v>
      </c>
      <c r="C273" s="7" t="s">
        <v>17</v>
      </c>
      <c r="D273" s="8" t="s">
        <v>165</v>
      </c>
      <c r="E273" s="7" t="s">
        <v>615</v>
      </c>
      <c r="F273" s="5">
        <v>44958</v>
      </c>
      <c r="G273" s="11">
        <v>13100</v>
      </c>
    </row>
    <row r="274" spans="1:7" x14ac:dyDescent="0.25">
      <c r="A274" s="5">
        <v>44958</v>
      </c>
      <c r="B274" s="6" t="s">
        <v>431</v>
      </c>
      <c r="C274" s="7" t="s">
        <v>17</v>
      </c>
      <c r="D274" s="8" t="s">
        <v>196</v>
      </c>
      <c r="E274" s="7" t="s">
        <v>616</v>
      </c>
      <c r="F274" s="5">
        <v>44958</v>
      </c>
      <c r="G274" s="11">
        <v>5052</v>
      </c>
    </row>
    <row r="275" spans="1:7" x14ac:dyDescent="0.25">
      <c r="A275" s="5">
        <v>44958</v>
      </c>
      <c r="B275" s="6" t="s">
        <v>613</v>
      </c>
      <c r="C275" s="7" t="s">
        <v>17</v>
      </c>
      <c r="D275" s="8" t="s">
        <v>191</v>
      </c>
      <c r="E275" s="7" t="s">
        <v>614</v>
      </c>
      <c r="F275" s="5">
        <v>44958</v>
      </c>
      <c r="G275" s="11">
        <v>20933</v>
      </c>
    </row>
    <row r="276" spans="1:7" x14ac:dyDescent="0.25">
      <c r="A276" s="5">
        <v>44959</v>
      </c>
      <c r="B276" s="6" t="s">
        <v>594</v>
      </c>
      <c r="C276" s="7" t="s">
        <v>17</v>
      </c>
      <c r="D276" s="8" t="s">
        <v>198</v>
      </c>
      <c r="E276" s="7" t="s">
        <v>617</v>
      </c>
      <c r="F276" s="5">
        <v>44959</v>
      </c>
      <c r="G276" s="11">
        <v>195200</v>
      </c>
    </row>
    <row r="277" spans="1:7" x14ac:dyDescent="0.25">
      <c r="A277" s="5">
        <v>44960</v>
      </c>
      <c r="B277" s="6" t="s">
        <v>107</v>
      </c>
      <c r="C277" s="7" t="s">
        <v>17</v>
      </c>
      <c r="D277" s="8" t="s">
        <v>200</v>
      </c>
      <c r="E277" s="7" t="s">
        <v>618</v>
      </c>
      <c r="F277" s="5">
        <v>44960</v>
      </c>
      <c r="G277" s="11">
        <v>10500</v>
      </c>
    </row>
    <row r="278" spans="1:7" x14ac:dyDescent="0.25">
      <c r="A278" s="5">
        <v>44963</v>
      </c>
      <c r="B278" s="6" t="s">
        <v>107</v>
      </c>
      <c r="C278" s="7" t="s">
        <v>17</v>
      </c>
      <c r="D278" s="8" t="s">
        <v>202</v>
      </c>
      <c r="E278" s="7" t="s">
        <v>619</v>
      </c>
      <c r="F278" s="5">
        <v>44963</v>
      </c>
      <c r="G278" s="11">
        <v>16275</v>
      </c>
    </row>
    <row r="279" spans="1:7" x14ac:dyDescent="0.25">
      <c r="A279" s="5">
        <v>44963</v>
      </c>
      <c r="B279" s="6" t="s">
        <v>107</v>
      </c>
      <c r="C279" s="7" t="s">
        <v>17</v>
      </c>
      <c r="D279" s="8" t="s">
        <v>204</v>
      </c>
      <c r="E279" s="7" t="s">
        <v>620</v>
      </c>
      <c r="F279" s="5">
        <v>44963</v>
      </c>
      <c r="G279" s="11">
        <v>8540</v>
      </c>
    </row>
    <row r="280" spans="1:7" x14ac:dyDescent="0.25">
      <c r="A280" s="5">
        <v>44963</v>
      </c>
      <c r="B280" s="6" t="s">
        <v>537</v>
      </c>
      <c r="C280" s="7" t="s">
        <v>17</v>
      </c>
      <c r="D280" s="8" t="s">
        <v>206</v>
      </c>
      <c r="E280" s="7" t="s">
        <v>621</v>
      </c>
      <c r="F280" s="5">
        <v>44963</v>
      </c>
      <c r="G280" s="11">
        <v>91325</v>
      </c>
    </row>
    <row r="281" spans="1:7" x14ac:dyDescent="0.25">
      <c r="A281" s="5">
        <v>44963</v>
      </c>
      <c r="B281" s="6" t="s">
        <v>537</v>
      </c>
      <c r="C281" s="7" t="s">
        <v>17</v>
      </c>
      <c r="D281" s="8" t="s">
        <v>208</v>
      </c>
      <c r="E281" s="7" t="s">
        <v>622</v>
      </c>
      <c r="F281" s="5">
        <v>44963</v>
      </c>
      <c r="G281" s="11">
        <v>93380</v>
      </c>
    </row>
    <row r="282" spans="1:7" x14ac:dyDescent="0.25">
      <c r="A282" s="5">
        <v>44964</v>
      </c>
      <c r="B282" s="6" t="s">
        <v>100</v>
      </c>
      <c r="C282" s="7" t="s">
        <v>17</v>
      </c>
      <c r="D282" s="8" t="s">
        <v>212</v>
      </c>
      <c r="E282" s="7" t="s">
        <v>624</v>
      </c>
      <c r="F282" s="5">
        <v>44964</v>
      </c>
      <c r="G282" s="11">
        <v>1416</v>
      </c>
    </row>
    <row r="283" spans="1:7" x14ac:dyDescent="0.25">
      <c r="A283" s="5">
        <v>44964</v>
      </c>
      <c r="B283" s="6" t="s">
        <v>93</v>
      </c>
      <c r="C283" s="7" t="s">
        <v>17</v>
      </c>
      <c r="D283" s="8" t="s">
        <v>210</v>
      </c>
      <c r="E283" s="7" t="s">
        <v>623</v>
      </c>
      <c r="F283" s="5">
        <v>44964</v>
      </c>
      <c r="G283" s="11">
        <v>2032863</v>
      </c>
    </row>
    <row r="284" spans="1:7" x14ac:dyDescent="0.25">
      <c r="A284" s="5">
        <v>44965</v>
      </c>
      <c r="B284" s="6" t="s">
        <v>107</v>
      </c>
      <c r="C284" s="7" t="s">
        <v>17</v>
      </c>
      <c r="D284" s="8" t="s">
        <v>218</v>
      </c>
      <c r="E284" s="7" t="s">
        <v>626</v>
      </c>
      <c r="F284" s="5">
        <v>44965</v>
      </c>
      <c r="G284" s="11">
        <v>15750</v>
      </c>
    </row>
    <row r="285" spans="1:7" x14ac:dyDescent="0.25">
      <c r="A285" s="5">
        <v>44965</v>
      </c>
      <c r="B285" s="6" t="s">
        <v>126</v>
      </c>
      <c r="C285" s="7" t="s">
        <v>17</v>
      </c>
      <c r="D285" s="8" t="s">
        <v>216</v>
      </c>
      <c r="E285" s="7" t="s">
        <v>625</v>
      </c>
      <c r="F285" s="5">
        <v>44965</v>
      </c>
      <c r="G285" s="11">
        <v>117120</v>
      </c>
    </row>
    <row r="286" spans="1:7" x14ac:dyDescent="0.25">
      <c r="A286" s="5">
        <v>44967</v>
      </c>
      <c r="B286" s="6" t="s">
        <v>107</v>
      </c>
      <c r="C286" s="7" t="s">
        <v>17</v>
      </c>
      <c r="D286" s="8" t="s">
        <v>220</v>
      </c>
      <c r="E286" s="7" t="s">
        <v>627</v>
      </c>
      <c r="F286" s="5">
        <v>44967</v>
      </c>
      <c r="G286" s="11">
        <v>10200</v>
      </c>
    </row>
    <row r="287" spans="1:7" x14ac:dyDescent="0.25">
      <c r="A287" s="5">
        <v>44967</v>
      </c>
      <c r="B287" s="6" t="s">
        <v>537</v>
      </c>
      <c r="C287" s="7" t="s">
        <v>17</v>
      </c>
      <c r="D287" s="8" t="s">
        <v>222</v>
      </c>
      <c r="E287" s="7" t="s">
        <v>628</v>
      </c>
      <c r="F287" s="5">
        <v>44967</v>
      </c>
      <c r="G287" s="11">
        <v>96116</v>
      </c>
    </row>
    <row r="288" spans="1:7" x14ac:dyDescent="0.25">
      <c r="A288" s="5">
        <v>44969</v>
      </c>
      <c r="B288" s="6" t="s">
        <v>93</v>
      </c>
      <c r="C288" s="7" t="s">
        <v>17</v>
      </c>
      <c r="D288" s="8" t="s">
        <v>224</v>
      </c>
      <c r="E288" s="7" t="s">
        <v>629</v>
      </c>
      <c r="F288" s="5">
        <v>44969</v>
      </c>
      <c r="G288" s="11">
        <v>1934000</v>
      </c>
    </row>
    <row r="289" spans="1:7" x14ac:dyDescent="0.25">
      <c r="A289" s="5">
        <v>44970</v>
      </c>
      <c r="B289" s="6" t="s">
        <v>107</v>
      </c>
      <c r="C289" s="7" t="s">
        <v>17</v>
      </c>
      <c r="D289" s="8" t="s">
        <v>228</v>
      </c>
      <c r="E289" s="7" t="s">
        <v>373</v>
      </c>
      <c r="F289" s="5">
        <v>44970</v>
      </c>
      <c r="G289" s="11">
        <v>5100</v>
      </c>
    </row>
    <row r="290" spans="1:7" x14ac:dyDescent="0.25">
      <c r="A290" s="5">
        <v>44970</v>
      </c>
      <c r="B290" s="6" t="s">
        <v>107</v>
      </c>
      <c r="C290" s="7" t="s">
        <v>17</v>
      </c>
      <c r="D290" s="8" t="s">
        <v>230</v>
      </c>
      <c r="E290" s="7" t="s">
        <v>420</v>
      </c>
      <c r="F290" s="5">
        <v>44970</v>
      </c>
      <c r="G290" s="11">
        <v>15225</v>
      </c>
    </row>
    <row r="291" spans="1:7" x14ac:dyDescent="0.25">
      <c r="A291" s="5">
        <v>44970</v>
      </c>
      <c r="B291" s="6" t="s">
        <v>630</v>
      </c>
      <c r="C291" s="7" t="s">
        <v>17</v>
      </c>
      <c r="D291" s="8" t="s">
        <v>226</v>
      </c>
      <c r="E291" s="7" t="s">
        <v>631</v>
      </c>
      <c r="F291" s="5">
        <v>44970</v>
      </c>
      <c r="G291" s="11">
        <v>167457</v>
      </c>
    </row>
    <row r="292" spans="1:7" x14ac:dyDescent="0.25">
      <c r="A292" s="5">
        <v>44971</v>
      </c>
      <c r="B292" s="6" t="s">
        <v>427</v>
      </c>
      <c r="C292" s="7" t="s">
        <v>17</v>
      </c>
      <c r="D292" s="8" t="s">
        <v>232</v>
      </c>
      <c r="E292" s="7" t="s">
        <v>632</v>
      </c>
      <c r="F292" s="5">
        <v>44971</v>
      </c>
      <c r="G292" s="11">
        <v>157696</v>
      </c>
    </row>
    <row r="293" spans="1:7" x14ac:dyDescent="0.25">
      <c r="A293" s="5">
        <v>44971</v>
      </c>
      <c r="B293" s="6" t="s">
        <v>427</v>
      </c>
      <c r="C293" s="7" t="s">
        <v>17</v>
      </c>
      <c r="D293" s="8" t="s">
        <v>234</v>
      </c>
      <c r="E293" s="7" t="s">
        <v>633</v>
      </c>
      <c r="F293" s="5">
        <v>44971</v>
      </c>
      <c r="G293" s="11">
        <v>157696</v>
      </c>
    </row>
    <row r="294" spans="1:7" x14ac:dyDescent="0.25">
      <c r="A294" s="5">
        <v>44971</v>
      </c>
      <c r="B294" s="6" t="s">
        <v>427</v>
      </c>
      <c r="C294" s="7" t="s">
        <v>17</v>
      </c>
      <c r="D294" s="8" t="s">
        <v>236</v>
      </c>
      <c r="E294" s="7" t="s">
        <v>634</v>
      </c>
      <c r="F294" s="5">
        <v>44971</v>
      </c>
      <c r="G294" s="11">
        <v>78848</v>
      </c>
    </row>
    <row r="295" spans="1:7" x14ac:dyDescent="0.25">
      <c r="A295" s="5">
        <v>44973</v>
      </c>
      <c r="B295" s="6" t="s">
        <v>366</v>
      </c>
      <c r="C295" s="7" t="s">
        <v>17</v>
      </c>
      <c r="D295" s="8" t="s">
        <v>238</v>
      </c>
      <c r="E295" s="7" t="s">
        <v>292</v>
      </c>
      <c r="F295" s="5">
        <v>44973</v>
      </c>
      <c r="G295" s="11">
        <v>289240</v>
      </c>
    </row>
    <row r="296" spans="1:7" x14ac:dyDescent="0.25">
      <c r="A296" s="5">
        <v>44975</v>
      </c>
      <c r="B296" s="6" t="s">
        <v>537</v>
      </c>
      <c r="C296" s="7" t="s">
        <v>17</v>
      </c>
      <c r="D296" s="8" t="s">
        <v>246</v>
      </c>
      <c r="E296" s="7" t="s">
        <v>636</v>
      </c>
      <c r="F296" s="5">
        <v>44975</v>
      </c>
      <c r="G296" s="11">
        <v>96377</v>
      </c>
    </row>
    <row r="297" spans="1:7" x14ac:dyDescent="0.25">
      <c r="A297" s="5">
        <v>44975</v>
      </c>
      <c r="B297" s="6" t="s">
        <v>366</v>
      </c>
      <c r="C297" s="7" t="s">
        <v>17</v>
      </c>
      <c r="D297" s="8" t="s">
        <v>244</v>
      </c>
      <c r="E297" s="7" t="s">
        <v>294</v>
      </c>
      <c r="F297" s="5">
        <v>44975</v>
      </c>
      <c r="G297" s="11">
        <v>338350</v>
      </c>
    </row>
    <row r="298" spans="1:7" x14ac:dyDescent="0.25">
      <c r="A298" s="5">
        <v>44975</v>
      </c>
      <c r="B298" s="6" t="s">
        <v>100</v>
      </c>
      <c r="C298" s="7" t="s">
        <v>17</v>
      </c>
      <c r="D298" s="8" t="s">
        <v>242</v>
      </c>
      <c r="E298" s="7" t="s">
        <v>635</v>
      </c>
      <c r="F298" s="5">
        <v>44975</v>
      </c>
      <c r="G298" s="11">
        <v>14514</v>
      </c>
    </row>
    <row r="299" spans="1:7" x14ac:dyDescent="0.25">
      <c r="A299" s="5">
        <v>44977</v>
      </c>
      <c r="B299" s="6" t="s">
        <v>537</v>
      </c>
      <c r="C299" s="7" t="s">
        <v>17</v>
      </c>
      <c r="D299" s="8" t="s">
        <v>250</v>
      </c>
      <c r="E299" s="7" t="s">
        <v>638</v>
      </c>
      <c r="F299" s="5">
        <v>44977</v>
      </c>
      <c r="G299" s="11">
        <v>96063</v>
      </c>
    </row>
    <row r="300" spans="1:7" x14ac:dyDescent="0.25">
      <c r="A300" s="5">
        <v>44977</v>
      </c>
      <c r="B300" s="6" t="s">
        <v>126</v>
      </c>
      <c r="C300" s="7" t="s">
        <v>17</v>
      </c>
      <c r="D300" s="8" t="s">
        <v>248</v>
      </c>
      <c r="E300" s="7" t="s">
        <v>637</v>
      </c>
      <c r="F300" s="5">
        <v>44977</v>
      </c>
      <c r="G300" s="11">
        <v>195200</v>
      </c>
    </row>
    <row r="301" spans="1:7" x14ac:dyDescent="0.25">
      <c r="A301" s="5">
        <v>44981</v>
      </c>
      <c r="B301" s="6" t="s">
        <v>537</v>
      </c>
      <c r="C301" s="7" t="s">
        <v>17</v>
      </c>
      <c r="D301" s="8" t="s">
        <v>252</v>
      </c>
      <c r="E301" s="7" t="s">
        <v>639</v>
      </c>
      <c r="F301" s="5">
        <v>44981</v>
      </c>
      <c r="G301" s="11">
        <v>64254</v>
      </c>
    </row>
    <row r="302" spans="1:7" x14ac:dyDescent="0.25">
      <c r="A302" s="5">
        <v>44982</v>
      </c>
      <c r="B302" s="6" t="s">
        <v>142</v>
      </c>
      <c r="C302" s="7" t="s">
        <v>17</v>
      </c>
      <c r="D302" s="8" t="s">
        <v>254</v>
      </c>
      <c r="E302" s="7" t="s">
        <v>640</v>
      </c>
      <c r="F302" s="5">
        <v>44982</v>
      </c>
      <c r="G302" s="11">
        <v>55460</v>
      </c>
    </row>
    <row r="303" spans="1:7" x14ac:dyDescent="0.25">
      <c r="A303" s="5">
        <v>44982</v>
      </c>
      <c r="B303" s="6" t="s">
        <v>630</v>
      </c>
      <c r="C303" s="7" t="s">
        <v>17</v>
      </c>
      <c r="D303" s="8" t="s">
        <v>256</v>
      </c>
      <c r="E303" s="7" t="s">
        <v>641</v>
      </c>
      <c r="F303" s="5">
        <v>44982</v>
      </c>
      <c r="G303" s="11">
        <v>158407</v>
      </c>
    </row>
    <row r="304" spans="1:7" x14ac:dyDescent="0.25">
      <c r="A304" s="74">
        <v>44984</v>
      </c>
      <c r="B304" s="75" t="s">
        <v>577</v>
      </c>
      <c r="C304" s="2" t="s">
        <v>17</v>
      </c>
      <c r="D304" s="3" t="s">
        <v>258</v>
      </c>
      <c r="E304" s="2" t="s">
        <v>454</v>
      </c>
      <c r="F304" s="74">
        <v>44984</v>
      </c>
      <c r="G304" s="10">
        <v>2499025</v>
      </c>
    </row>
    <row r="305" spans="1:7" x14ac:dyDescent="0.25">
      <c r="A305" s="5">
        <v>44984</v>
      </c>
      <c r="B305" s="6" t="s">
        <v>642</v>
      </c>
      <c r="C305" s="7" t="s">
        <v>17</v>
      </c>
      <c r="D305" s="8" t="s">
        <v>260</v>
      </c>
      <c r="E305" s="7" t="s">
        <v>454</v>
      </c>
      <c r="F305" s="5">
        <v>44984</v>
      </c>
      <c r="G305" s="11">
        <v>1011200</v>
      </c>
    </row>
    <row r="306" spans="1:7" x14ac:dyDescent="0.25">
      <c r="A306" s="5">
        <v>44985</v>
      </c>
      <c r="B306" s="6" t="s">
        <v>126</v>
      </c>
      <c r="C306" s="7" t="s">
        <v>17</v>
      </c>
      <c r="D306" s="8" t="s">
        <v>262</v>
      </c>
      <c r="E306" s="7" t="s">
        <v>643</v>
      </c>
      <c r="F306" s="5">
        <v>44985</v>
      </c>
      <c r="G306" s="11">
        <v>195200</v>
      </c>
    </row>
    <row r="307" spans="1:7" x14ac:dyDescent="0.25">
      <c r="A307" s="5">
        <v>44985</v>
      </c>
      <c r="B307" s="6" t="s">
        <v>60</v>
      </c>
      <c r="C307" s="7" t="s">
        <v>17</v>
      </c>
      <c r="D307" s="8" t="s">
        <v>264</v>
      </c>
      <c r="E307" s="7" t="s">
        <v>62</v>
      </c>
      <c r="F307" s="5">
        <v>44985</v>
      </c>
      <c r="G307" s="11">
        <v>45900</v>
      </c>
    </row>
    <row r="308" spans="1:7" x14ac:dyDescent="0.25">
      <c r="A308" s="5">
        <v>44986</v>
      </c>
      <c r="B308" s="6" t="s">
        <v>107</v>
      </c>
      <c r="C308" s="7" t="s">
        <v>17</v>
      </c>
      <c r="D308" s="8" t="s">
        <v>274</v>
      </c>
      <c r="E308" s="7" t="s">
        <v>722</v>
      </c>
      <c r="F308" s="5">
        <v>44986</v>
      </c>
      <c r="G308" s="11">
        <v>7940</v>
      </c>
    </row>
    <row r="309" spans="1:7" x14ac:dyDescent="0.25">
      <c r="A309" s="5">
        <v>44986</v>
      </c>
      <c r="B309" s="6" t="s">
        <v>729</v>
      </c>
      <c r="C309" s="7" t="s">
        <v>17</v>
      </c>
      <c r="D309" s="8" t="s">
        <v>292</v>
      </c>
      <c r="E309" s="7" t="s">
        <v>730</v>
      </c>
      <c r="F309" s="5">
        <v>44986</v>
      </c>
      <c r="G309" s="11">
        <v>53808</v>
      </c>
    </row>
    <row r="310" spans="1:7" x14ac:dyDescent="0.25">
      <c r="A310" s="5">
        <v>44986</v>
      </c>
      <c r="B310" s="6" t="s">
        <v>728</v>
      </c>
      <c r="C310" s="7" t="s">
        <v>17</v>
      </c>
      <c r="D310" s="8" t="s">
        <v>290</v>
      </c>
      <c r="E310" s="7" t="s">
        <v>20</v>
      </c>
      <c r="F310" s="4"/>
      <c r="G310" s="11">
        <v>75000</v>
      </c>
    </row>
    <row r="311" spans="1:7" x14ac:dyDescent="0.25">
      <c r="A311" s="5">
        <v>44986</v>
      </c>
      <c r="B311" s="6" t="s">
        <v>126</v>
      </c>
      <c r="C311" s="7" t="s">
        <v>17</v>
      </c>
      <c r="D311" s="8" t="s">
        <v>276</v>
      </c>
      <c r="E311" s="7" t="s">
        <v>723</v>
      </c>
      <c r="F311" s="5">
        <v>44986</v>
      </c>
      <c r="G311" s="11">
        <v>120960</v>
      </c>
    </row>
    <row r="312" spans="1:7" x14ac:dyDescent="0.25">
      <c r="A312" s="5">
        <v>44986</v>
      </c>
      <c r="B312" s="6" t="s">
        <v>100</v>
      </c>
      <c r="C312" s="7" t="s">
        <v>17</v>
      </c>
      <c r="D312" s="8" t="s">
        <v>280</v>
      </c>
      <c r="E312" s="7" t="s">
        <v>724</v>
      </c>
      <c r="F312" s="5">
        <v>44986</v>
      </c>
      <c r="G312" s="11">
        <v>60457</v>
      </c>
    </row>
    <row r="313" spans="1:7" x14ac:dyDescent="0.25">
      <c r="A313" s="5">
        <v>44986</v>
      </c>
      <c r="B313" s="6" t="s">
        <v>431</v>
      </c>
      <c r="C313" s="7" t="s">
        <v>17</v>
      </c>
      <c r="D313" s="8" t="s">
        <v>282</v>
      </c>
      <c r="E313" s="7" t="s">
        <v>260</v>
      </c>
      <c r="F313" s="5">
        <v>44986</v>
      </c>
      <c r="G313" s="11">
        <v>14028</v>
      </c>
    </row>
    <row r="314" spans="1:7" x14ac:dyDescent="0.25">
      <c r="A314" s="5">
        <v>44986</v>
      </c>
      <c r="B314" s="6" t="s">
        <v>720</v>
      </c>
      <c r="C314" s="7" t="s">
        <v>17</v>
      </c>
      <c r="D314" s="8" t="s">
        <v>270</v>
      </c>
      <c r="E314" s="7" t="s">
        <v>428</v>
      </c>
      <c r="F314" s="5">
        <v>44986</v>
      </c>
      <c r="G314" s="11">
        <v>592212</v>
      </c>
    </row>
    <row r="315" spans="1:7" x14ac:dyDescent="0.25">
      <c r="A315" s="5">
        <v>44986</v>
      </c>
      <c r="B315" s="6" t="s">
        <v>93</v>
      </c>
      <c r="C315" s="7" t="s">
        <v>17</v>
      </c>
      <c r="D315" s="8" t="s">
        <v>272</v>
      </c>
      <c r="E315" s="7" t="s">
        <v>721</v>
      </c>
      <c r="F315" s="5">
        <v>44986</v>
      </c>
      <c r="G315" s="11">
        <v>2081720</v>
      </c>
    </row>
    <row r="316" spans="1:7" x14ac:dyDescent="0.25">
      <c r="A316" s="5">
        <v>44987</v>
      </c>
      <c r="B316" s="6" t="s">
        <v>107</v>
      </c>
      <c r="C316" s="7" t="s">
        <v>17</v>
      </c>
      <c r="D316" s="8" t="s">
        <v>294</v>
      </c>
      <c r="E316" s="7" t="s">
        <v>731</v>
      </c>
      <c r="F316" s="5">
        <v>44987</v>
      </c>
      <c r="G316" s="11">
        <v>16275</v>
      </c>
    </row>
    <row r="317" spans="1:7" x14ac:dyDescent="0.25">
      <c r="A317" s="5">
        <v>44987</v>
      </c>
      <c r="B317" s="6" t="s">
        <v>77</v>
      </c>
      <c r="C317" s="7" t="s">
        <v>17</v>
      </c>
      <c r="D317" s="8" t="s">
        <v>296</v>
      </c>
      <c r="E317" s="7" t="s">
        <v>732</v>
      </c>
      <c r="F317" s="5">
        <v>44987</v>
      </c>
      <c r="G317" s="11">
        <v>10030</v>
      </c>
    </row>
    <row r="318" spans="1:7" x14ac:dyDescent="0.25">
      <c r="A318" s="5">
        <v>44989</v>
      </c>
      <c r="B318" s="6" t="s">
        <v>733</v>
      </c>
      <c r="C318" s="7" t="s">
        <v>17</v>
      </c>
      <c r="D318" s="8" t="s">
        <v>298</v>
      </c>
      <c r="E318" s="7" t="s">
        <v>220</v>
      </c>
      <c r="F318" s="5">
        <v>44989</v>
      </c>
      <c r="G318" s="11">
        <v>10000</v>
      </c>
    </row>
    <row r="319" spans="1:7" x14ac:dyDescent="0.25">
      <c r="A319" s="5">
        <v>44990</v>
      </c>
      <c r="B319" s="6" t="s">
        <v>507</v>
      </c>
      <c r="C319" s="7" t="s">
        <v>17</v>
      </c>
      <c r="D319" s="8" t="s">
        <v>300</v>
      </c>
      <c r="E319" s="7" t="s">
        <v>525</v>
      </c>
      <c r="F319" s="5">
        <v>44990</v>
      </c>
      <c r="G319" s="11">
        <v>65298</v>
      </c>
    </row>
    <row r="320" spans="1:7" x14ac:dyDescent="0.25">
      <c r="A320" s="5">
        <v>44991</v>
      </c>
      <c r="B320" s="6" t="s">
        <v>47</v>
      </c>
      <c r="C320" s="7" t="s">
        <v>17</v>
      </c>
      <c r="D320" s="8" t="s">
        <v>306</v>
      </c>
      <c r="E320" s="7" t="s">
        <v>736</v>
      </c>
      <c r="F320" s="5">
        <v>44991</v>
      </c>
      <c r="G320" s="11">
        <v>5469</v>
      </c>
    </row>
    <row r="321" spans="1:7" x14ac:dyDescent="0.25">
      <c r="A321" s="5">
        <v>44991</v>
      </c>
      <c r="B321" s="6" t="s">
        <v>582</v>
      </c>
      <c r="C321" s="7" t="s">
        <v>17</v>
      </c>
      <c r="D321" s="8" t="s">
        <v>310</v>
      </c>
      <c r="E321" s="7" t="s">
        <v>738</v>
      </c>
      <c r="F321" s="5">
        <v>44991</v>
      </c>
      <c r="G321" s="11">
        <v>6393</v>
      </c>
    </row>
    <row r="322" spans="1:7" x14ac:dyDescent="0.25">
      <c r="A322" s="5">
        <v>44991</v>
      </c>
      <c r="B322" s="6" t="s">
        <v>594</v>
      </c>
      <c r="C322" s="7" t="s">
        <v>17</v>
      </c>
      <c r="D322" s="8" t="s">
        <v>302</v>
      </c>
      <c r="E322" s="7" t="s">
        <v>734</v>
      </c>
      <c r="F322" s="5">
        <v>44991</v>
      </c>
      <c r="G322" s="11">
        <v>97600</v>
      </c>
    </row>
    <row r="323" spans="1:7" x14ac:dyDescent="0.25">
      <c r="A323" s="5">
        <v>44991</v>
      </c>
      <c r="B323" s="6" t="s">
        <v>594</v>
      </c>
      <c r="C323" s="7" t="s">
        <v>17</v>
      </c>
      <c r="D323" s="8" t="s">
        <v>304</v>
      </c>
      <c r="E323" s="7" t="s">
        <v>735</v>
      </c>
      <c r="F323" s="5">
        <v>44991</v>
      </c>
      <c r="G323" s="11">
        <v>97600</v>
      </c>
    </row>
    <row r="324" spans="1:7" x14ac:dyDescent="0.25">
      <c r="A324" s="5">
        <v>44991</v>
      </c>
      <c r="B324" s="6" t="s">
        <v>90</v>
      </c>
      <c r="C324" s="7" t="s">
        <v>17</v>
      </c>
      <c r="D324" s="8" t="s">
        <v>308</v>
      </c>
      <c r="E324" s="7" t="s">
        <v>737</v>
      </c>
      <c r="F324" s="5">
        <v>44991</v>
      </c>
      <c r="G324" s="11">
        <v>29205</v>
      </c>
    </row>
    <row r="325" spans="1:7" x14ac:dyDescent="0.25">
      <c r="A325" s="5">
        <v>44992</v>
      </c>
      <c r="B325" s="6" t="s">
        <v>594</v>
      </c>
      <c r="C325" s="7" t="s">
        <v>17</v>
      </c>
      <c r="D325" s="8" t="s">
        <v>312</v>
      </c>
      <c r="E325" s="7" t="s">
        <v>739</v>
      </c>
      <c r="F325" s="5">
        <v>44992</v>
      </c>
      <c r="G325" s="11">
        <v>78080</v>
      </c>
    </row>
    <row r="326" spans="1:7" x14ac:dyDescent="0.25">
      <c r="A326" s="5">
        <v>44992</v>
      </c>
      <c r="B326" s="6" t="s">
        <v>594</v>
      </c>
      <c r="C326" s="7" t="s">
        <v>17</v>
      </c>
      <c r="D326" s="8" t="s">
        <v>314</v>
      </c>
      <c r="E326" s="7" t="s">
        <v>740</v>
      </c>
      <c r="F326" s="5">
        <v>44992</v>
      </c>
      <c r="G326" s="11">
        <v>78080</v>
      </c>
    </row>
    <row r="327" spans="1:7" x14ac:dyDescent="0.25">
      <c r="A327" s="5">
        <v>44992</v>
      </c>
      <c r="B327" s="6" t="s">
        <v>594</v>
      </c>
      <c r="C327" s="7" t="s">
        <v>17</v>
      </c>
      <c r="D327" s="8" t="s">
        <v>316</v>
      </c>
      <c r="E327" s="7" t="s">
        <v>741</v>
      </c>
      <c r="F327" s="5">
        <v>44992</v>
      </c>
      <c r="G327" s="11">
        <v>39040</v>
      </c>
    </row>
    <row r="328" spans="1:7" x14ac:dyDescent="0.25">
      <c r="A328" s="5">
        <v>44994</v>
      </c>
      <c r="B328" s="6" t="s">
        <v>93</v>
      </c>
      <c r="C328" s="7" t="s">
        <v>17</v>
      </c>
      <c r="D328" s="8" t="s">
        <v>318</v>
      </c>
      <c r="E328" s="7" t="s">
        <v>742</v>
      </c>
      <c r="F328" s="5">
        <v>44994</v>
      </c>
      <c r="G328" s="11">
        <v>1726039</v>
      </c>
    </row>
    <row r="329" spans="1:7" x14ac:dyDescent="0.25">
      <c r="A329" s="5">
        <v>44995</v>
      </c>
      <c r="B329" s="6" t="s">
        <v>107</v>
      </c>
      <c r="C329" s="7" t="s">
        <v>17</v>
      </c>
      <c r="D329" s="8" t="s">
        <v>320</v>
      </c>
      <c r="E329" s="7" t="s">
        <v>743</v>
      </c>
      <c r="F329" s="5">
        <v>44995</v>
      </c>
      <c r="G329" s="11">
        <v>13650</v>
      </c>
    </row>
    <row r="330" spans="1:7" x14ac:dyDescent="0.25">
      <c r="A330" s="5">
        <v>44996</v>
      </c>
      <c r="B330" s="6" t="s">
        <v>537</v>
      </c>
      <c r="C330" s="7" t="s">
        <v>17</v>
      </c>
      <c r="D330" s="8" t="s">
        <v>322</v>
      </c>
      <c r="E330" s="7" t="s">
        <v>744</v>
      </c>
      <c r="F330" s="5">
        <v>44996</v>
      </c>
      <c r="G330" s="11">
        <v>85842</v>
      </c>
    </row>
    <row r="331" spans="1:7" x14ac:dyDescent="0.25">
      <c r="A331" s="5">
        <v>44996</v>
      </c>
      <c r="B331" s="6" t="s">
        <v>507</v>
      </c>
      <c r="C331" s="7" t="s">
        <v>17</v>
      </c>
      <c r="D331" s="8" t="s">
        <v>324</v>
      </c>
      <c r="E331" s="7" t="s">
        <v>527</v>
      </c>
      <c r="F331" s="5">
        <v>44996</v>
      </c>
      <c r="G331" s="11">
        <v>87093</v>
      </c>
    </row>
    <row r="332" spans="1:7" x14ac:dyDescent="0.25">
      <c r="A332" s="5">
        <v>44997</v>
      </c>
      <c r="B332" s="6" t="s">
        <v>507</v>
      </c>
      <c r="C332" s="7" t="s">
        <v>17</v>
      </c>
      <c r="D332" s="8" t="s">
        <v>326</v>
      </c>
      <c r="E332" s="7" t="s">
        <v>529</v>
      </c>
      <c r="F332" s="5">
        <v>44997</v>
      </c>
      <c r="G332" s="11">
        <v>73975</v>
      </c>
    </row>
    <row r="333" spans="1:7" x14ac:dyDescent="0.25">
      <c r="A333" s="5">
        <v>44998</v>
      </c>
      <c r="B333" s="6" t="s">
        <v>479</v>
      </c>
      <c r="C333" s="7" t="s">
        <v>17</v>
      </c>
      <c r="D333" s="8" t="s">
        <v>330</v>
      </c>
      <c r="E333" s="7" t="s">
        <v>745</v>
      </c>
      <c r="F333" s="5">
        <v>44998</v>
      </c>
      <c r="G333" s="11">
        <v>17224</v>
      </c>
    </row>
    <row r="334" spans="1:7" x14ac:dyDescent="0.25">
      <c r="A334" s="5">
        <v>44998</v>
      </c>
      <c r="B334" s="6" t="s">
        <v>507</v>
      </c>
      <c r="C334" s="7" t="s">
        <v>17</v>
      </c>
      <c r="D334" s="8" t="s">
        <v>328</v>
      </c>
      <c r="E334" s="7" t="s">
        <v>508</v>
      </c>
      <c r="F334" s="5">
        <v>44998</v>
      </c>
      <c r="G334" s="11">
        <v>60310</v>
      </c>
    </row>
    <row r="335" spans="1:7" x14ac:dyDescent="0.25">
      <c r="A335" s="5">
        <v>44999</v>
      </c>
      <c r="B335" s="6" t="s">
        <v>746</v>
      </c>
      <c r="C335" s="7" t="s">
        <v>17</v>
      </c>
      <c r="D335" s="8" t="s">
        <v>332</v>
      </c>
      <c r="E335" s="7" t="s">
        <v>747</v>
      </c>
      <c r="F335" s="5">
        <v>44999</v>
      </c>
      <c r="G335" s="11">
        <v>10030</v>
      </c>
    </row>
    <row r="336" spans="1:7" x14ac:dyDescent="0.25">
      <c r="A336" s="5">
        <v>45000</v>
      </c>
      <c r="B336" s="6" t="s">
        <v>41</v>
      </c>
      <c r="C336" s="7" t="s">
        <v>17</v>
      </c>
      <c r="D336" s="8" t="s">
        <v>334</v>
      </c>
      <c r="E336" s="7" t="s">
        <v>748</v>
      </c>
      <c r="F336" s="5">
        <v>45000</v>
      </c>
      <c r="G336" s="11">
        <v>24923</v>
      </c>
    </row>
    <row r="337" spans="1:7" x14ac:dyDescent="0.25">
      <c r="A337" s="5">
        <v>45001</v>
      </c>
      <c r="B337" s="6" t="s">
        <v>749</v>
      </c>
      <c r="C337" s="7" t="s">
        <v>17</v>
      </c>
      <c r="D337" s="8" t="s">
        <v>336</v>
      </c>
      <c r="E337" s="7" t="s">
        <v>83</v>
      </c>
      <c r="F337" s="5">
        <v>45001</v>
      </c>
      <c r="G337" s="11">
        <v>9322</v>
      </c>
    </row>
    <row r="338" spans="1:7" x14ac:dyDescent="0.25">
      <c r="A338" s="5">
        <v>45002</v>
      </c>
      <c r="B338" s="6" t="s">
        <v>107</v>
      </c>
      <c r="C338" s="7" t="s">
        <v>17</v>
      </c>
      <c r="D338" s="8" t="s">
        <v>338</v>
      </c>
      <c r="E338" s="7" t="s">
        <v>750</v>
      </c>
      <c r="F338" s="5">
        <v>45002</v>
      </c>
      <c r="G338" s="11">
        <v>6984</v>
      </c>
    </row>
    <row r="339" spans="1:7" x14ac:dyDescent="0.25">
      <c r="A339" s="5">
        <v>45003</v>
      </c>
      <c r="B339" s="6" t="s">
        <v>427</v>
      </c>
      <c r="C339" s="7" t="s">
        <v>17</v>
      </c>
      <c r="D339" s="8" t="s">
        <v>340</v>
      </c>
      <c r="E339" s="7" t="s">
        <v>751</v>
      </c>
      <c r="F339" s="5">
        <v>45003</v>
      </c>
      <c r="G339" s="11">
        <v>67840</v>
      </c>
    </row>
    <row r="340" spans="1:7" x14ac:dyDescent="0.25">
      <c r="A340" s="5">
        <v>45004</v>
      </c>
      <c r="B340" s="6" t="s">
        <v>427</v>
      </c>
      <c r="C340" s="7" t="s">
        <v>17</v>
      </c>
      <c r="D340" s="8" t="s">
        <v>342</v>
      </c>
      <c r="E340" s="7" t="s">
        <v>752</v>
      </c>
      <c r="F340" s="5">
        <v>45004</v>
      </c>
      <c r="G340" s="11">
        <v>77312</v>
      </c>
    </row>
    <row r="341" spans="1:7" x14ac:dyDescent="0.25">
      <c r="A341" s="5">
        <v>45004</v>
      </c>
      <c r="B341" s="6" t="s">
        <v>427</v>
      </c>
      <c r="C341" s="7" t="s">
        <v>17</v>
      </c>
      <c r="D341" s="8" t="s">
        <v>344</v>
      </c>
      <c r="E341" s="7" t="s">
        <v>753</v>
      </c>
      <c r="F341" s="5">
        <v>45004</v>
      </c>
      <c r="G341" s="11">
        <v>77312</v>
      </c>
    </row>
    <row r="342" spans="1:7" x14ac:dyDescent="0.25">
      <c r="A342" s="5">
        <v>45004</v>
      </c>
      <c r="B342" s="6" t="s">
        <v>427</v>
      </c>
      <c r="C342" s="7" t="s">
        <v>17</v>
      </c>
      <c r="D342" s="8" t="s">
        <v>346</v>
      </c>
      <c r="E342" s="7" t="s">
        <v>754</v>
      </c>
      <c r="F342" s="5">
        <v>45004</v>
      </c>
      <c r="G342" s="11">
        <v>38656</v>
      </c>
    </row>
    <row r="343" spans="1:7" x14ac:dyDescent="0.25">
      <c r="A343" s="5">
        <v>45004</v>
      </c>
      <c r="B343" s="6" t="s">
        <v>504</v>
      </c>
      <c r="C343" s="7" t="s">
        <v>17</v>
      </c>
      <c r="D343" s="8" t="s">
        <v>348</v>
      </c>
      <c r="E343" s="7" t="s">
        <v>755</v>
      </c>
      <c r="F343" s="5">
        <v>45004</v>
      </c>
      <c r="G343" s="11">
        <v>75520</v>
      </c>
    </row>
    <row r="344" spans="1:7" x14ac:dyDescent="0.25">
      <c r="A344" s="5">
        <v>45006</v>
      </c>
      <c r="B344" s="6" t="s">
        <v>47</v>
      </c>
      <c r="C344" s="7" t="s">
        <v>17</v>
      </c>
      <c r="D344" s="8" t="s">
        <v>352</v>
      </c>
      <c r="E344" s="7" t="s">
        <v>757</v>
      </c>
      <c r="F344" s="5">
        <v>45006</v>
      </c>
      <c r="G344" s="11">
        <v>1770</v>
      </c>
    </row>
    <row r="345" spans="1:7" x14ac:dyDescent="0.25">
      <c r="A345" s="5">
        <v>45006</v>
      </c>
      <c r="B345" s="6" t="s">
        <v>63</v>
      </c>
      <c r="C345" s="7" t="s">
        <v>17</v>
      </c>
      <c r="D345" s="8" t="s">
        <v>350</v>
      </c>
      <c r="E345" s="7" t="s">
        <v>756</v>
      </c>
      <c r="F345" s="5">
        <v>45006</v>
      </c>
      <c r="G345" s="11">
        <v>26810</v>
      </c>
    </row>
    <row r="346" spans="1:7" x14ac:dyDescent="0.25">
      <c r="A346" s="5">
        <v>45008</v>
      </c>
      <c r="B346" s="6" t="s">
        <v>537</v>
      </c>
      <c r="C346" s="7" t="s">
        <v>17</v>
      </c>
      <c r="D346" s="8" t="s">
        <v>356</v>
      </c>
      <c r="E346" s="7" t="s">
        <v>759</v>
      </c>
      <c r="F346" s="5">
        <v>45008</v>
      </c>
      <c r="G346" s="11">
        <v>80649</v>
      </c>
    </row>
    <row r="347" spans="1:7" x14ac:dyDescent="0.25">
      <c r="A347" s="5">
        <v>45008</v>
      </c>
      <c r="B347" s="6" t="s">
        <v>590</v>
      </c>
      <c r="C347" s="7" t="s">
        <v>17</v>
      </c>
      <c r="D347" s="8" t="s">
        <v>354</v>
      </c>
      <c r="E347" s="7" t="s">
        <v>758</v>
      </c>
      <c r="F347" s="5">
        <v>45007</v>
      </c>
      <c r="G347" s="11">
        <v>58313</v>
      </c>
    </row>
    <row r="348" spans="1:7" x14ac:dyDescent="0.25">
      <c r="A348" s="5">
        <v>45010</v>
      </c>
      <c r="B348" s="6" t="s">
        <v>107</v>
      </c>
      <c r="C348" s="7" t="s">
        <v>17</v>
      </c>
      <c r="D348" s="8" t="s">
        <v>359</v>
      </c>
      <c r="E348" s="7" t="s">
        <v>760</v>
      </c>
      <c r="F348" s="5">
        <v>45010</v>
      </c>
      <c r="G348" s="11">
        <v>9600</v>
      </c>
    </row>
    <row r="349" spans="1:7" x14ac:dyDescent="0.25">
      <c r="A349" s="5">
        <v>45011</v>
      </c>
      <c r="B349" s="6" t="s">
        <v>107</v>
      </c>
      <c r="C349" s="7" t="s">
        <v>17</v>
      </c>
      <c r="D349" s="8" t="s">
        <v>361</v>
      </c>
      <c r="E349" s="7" t="s">
        <v>761</v>
      </c>
      <c r="F349" s="5">
        <v>45011</v>
      </c>
      <c r="G349" s="11">
        <v>11624</v>
      </c>
    </row>
    <row r="350" spans="1:7" x14ac:dyDescent="0.25">
      <c r="A350" s="5">
        <v>45012</v>
      </c>
      <c r="B350" s="6" t="s">
        <v>100</v>
      </c>
      <c r="C350" s="7" t="s">
        <v>17</v>
      </c>
      <c r="D350" s="8" t="s">
        <v>365</v>
      </c>
      <c r="E350" s="7" t="s">
        <v>763</v>
      </c>
      <c r="F350" s="5">
        <v>45012</v>
      </c>
      <c r="G350" s="11">
        <v>2832</v>
      </c>
    </row>
    <row r="351" spans="1:7" x14ac:dyDescent="0.25">
      <c r="A351" s="5">
        <v>45012</v>
      </c>
      <c r="B351" s="6" t="s">
        <v>487</v>
      </c>
      <c r="C351" s="7" t="s">
        <v>17</v>
      </c>
      <c r="D351" s="8" t="s">
        <v>367</v>
      </c>
      <c r="E351" s="7" t="s">
        <v>764</v>
      </c>
      <c r="F351" s="5">
        <v>45012</v>
      </c>
      <c r="G351" s="11">
        <v>74567</v>
      </c>
    </row>
    <row r="352" spans="1:7" x14ac:dyDescent="0.25">
      <c r="A352" s="5">
        <v>45012</v>
      </c>
      <c r="B352" s="6" t="s">
        <v>93</v>
      </c>
      <c r="C352" s="7" t="s">
        <v>17</v>
      </c>
      <c r="D352" s="8" t="s">
        <v>362</v>
      </c>
      <c r="E352" s="7" t="s">
        <v>762</v>
      </c>
      <c r="F352" s="5">
        <v>45012</v>
      </c>
      <c r="G352" s="11">
        <v>2062308</v>
      </c>
    </row>
    <row r="353" spans="1:7" x14ac:dyDescent="0.25">
      <c r="A353" s="5">
        <v>45013</v>
      </c>
      <c r="B353" s="6" t="s">
        <v>107</v>
      </c>
      <c r="C353" s="7" t="s">
        <v>17</v>
      </c>
      <c r="D353" s="8" t="s">
        <v>369</v>
      </c>
      <c r="E353" s="7" t="s">
        <v>765</v>
      </c>
      <c r="F353" s="5">
        <v>45013</v>
      </c>
      <c r="G353" s="11">
        <v>16275</v>
      </c>
    </row>
    <row r="354" spans="1:7" x14ac:dyDescent="0.25">
      <c r="A354" s="5">
        <v>45014</v>
      </c>
      <c r="B354" s="6" t="s">
        <v>54</v>
      </c>
      <c r="C354" s="7" t="s">
        <v>17</v>
      </c>
      <c r="D354" s="8" t="s">
        <v>371</v>
      </c>
      <c r="E354" s="7" t="s">
        <v>766</v>
      </c>
      <c r="F354" s="5">
        <v>45014</v>
      </c>
      <c r="G354" s="11">
        <v>37760</v>
      </c>
    </row>
    <row r="355" spans="1:7" x14ac:dyDescent="0.25">
      <c r="A355" s="5">
        <v>45016</v>
      </c>
      <c r="B355" s="6" t="s">
        <v>107</v>
      </c>
      <c r="C355" s="7" t="s">
        <v>17</v>
      </c>
      <c r="D355" s="8" t="s">
        <v>372</v>
      </c>
      <c r="E355" s="7" t="s">
        <v>767</v>
      </c>
      <c r="F355" s="5">
        <v>45016</v>
      </c>
      <c r="G355" s="11">
        <v>6696</v>
      </c>
    </row>
    <row r="356" spans="1:7" x14ac:dyDescent="0.25">
      <c r="A356" s="5">
        <v>45016</v>
      </c>
      <c r="B356" s="6" t="s">
        <v>172</v>
      </c>
      <c r="C356" s="7" t="s">
        <v>17</v>
      </c>
      <c r="D356" s="8" t="s">
        <v>380</v>
      </c>
      <c r="E356" s="7" t="s">
        <v>772</v>
      </c>
      <c r="F356" s="5">
        <v>45016</v>
      </c>
      <c r="G356" s="11">
        <v>115739.36</v>
      </c>
    </row>
    <row r="357" spans="1:7" x14ac:dyDescent="0.25">
      <c r="A357" s="5">
        <v>45016</v>
      </c>
      <c r="B357" s="6" t="s">
        <v>172</v>
      </c>
      <c r="C357" s="7" t="s">
        <v>17</v>
      </c>
      <c r="D357" s="8" t="s">
        <v>382</v>
      </c>
      <c r="E357" s="7" t="s">
        <v>773</v>
      </c>
      <c r="F357" s="5">
        <v>45016</v>
      </c>
      <c r="G357" s="11">
        <v>12599.92</v>
      </c>
    </row>
    <row r="358" spans="1:7" x14ac:dyDescent="0.25">
      <c r="A358" s="5">
        <v>45016</v>
      </c>
      <c r="B358" s="6" t="s">
        <v>769</v>
      </c>
      <c r="C358" s="7" t="s">
        <v>17</v>
      </c>
      <c r="D358" s="8" t="s">
        <v>377</v>
      </c>
      <c r="E358" s="7" t="s">
        <v>770</v>
      </c>
      <c r="F358" s="5">
        <v>45016</v>
      </c>
      <c r="G358" s="11">
        <v>44770</v>
      </c>
    </row>
    <row r="359" spans="1:7" x14ac:dyDescent="0.25">
      <c r="A359" s="5">
        <v>45016</v>
      </c>
      <c r="B359" s="6" t="s">
        <v>769</v>
      </c>
      <c r="C359" s="7" t="s">
        <v>17</v>
      </c>
      <c r="D359" s="8" t="s">
        <v>62</v>
      </c>
      <c r="E359" s="7" t="s">
        <v>771</v>
      </c>
      <c r="F359" s="5">
        <v>45016</v>
      </c>
      <c r="G359" s="11">
        <v>852424</v>
      </c>
    </row>
    <row r="360" spans="1:7" x14ac:dyDescent="0.25">
      <c r="A360" s="5">
        <v>45017</v>
      </c>
      <c r="B360" s="6" t="s">
        <v>774</v>
      </c>
      <c r="C360" s="7" t="s">
        <v>17</v>
      </c>
      <c r="D360" s="8" t="s">
        <v>384</v>
      </c>
      <c r="E360" s="7" t="s">
        <v>775</v>
      </c>
      <c r="F360" s="5">
        <v>45017</v>
      </c>
      <c r="G360" s="11">
        <v>21500</v>
      </c>
    </row>
    <row r="361" spans="1:7" x14ac:dyDescent="0.25">
      <c r="A361" s="74">
        <v>45019</v>
      </c>
      <c r="B361" s="75" t="s">
        <v>427</v>
      </c>
      <c r="C361" s="2" t="s">
        <v>17</v>
      </c>
      <c r="D361" s="3" t="s">
        <v>386</v>
      </c>
      <c r="E361" s="2" t="s">
        <v>776</v>
      </c>
      <c r="F361" s="74">
        <v>45019</v>
      </c>
      <c r="G361" s="10">
        <v>188800</v>
      </c>
    </row>
    <row r="362" spans="1:7" x14ac:dyDescent="0.25">
      <c r="A362" s="5">
        <v>45020</v>
      </c>
      <c r="B362" s="6" t="s">
        <v>582</v>
      </c>
      <c r="C362" s="7" t="s">
        <v>17</v>
      </c>
      <c r="D362" s="8" t="s">
        <v>44</v>
      </c>
      <c r="E362" s="7" t="s">
        <v>777</v>
      </c>
      <c r="F362" s="5">
        <v>45020</v>
      </c>
      <c r="G362" s="11">
        <v>7476</v>
      </c>
    </row>
    <row r="363" spans="1:7" x14ac:dyDescent="0.25">
      <c r="A363" s="5">
        <v>45021</v>
      </c>
      <c r="B363" s="6" t="s">
        <v>453</v>
      </c>
      <c r="C363" s="7" t="s">
        <v>17</v>
      </c>
      <c r="D363" s="8" t="s">
        <v>390</v>
      </c>
      <c r="E363" s="7" t="s">
        <v>535</v>
      </c>
      <c r="F363" s="5">
        <v>44898</v>
      </c>
      <c r="G363" s="11">
        <v>1925225</v>
      </c>
    </row>
    <row r="364" spans="1:7" x14ac:dyDescent="0.25">
      <c r="A364" s="5">
        <v>45021</v>
      </c>
      <c r="B364" s="6" t="s">
        <v>577</v>
      </c>
      <c r="C364" s="7" t="s">
        <v>17</v>
      </c>
      <c r="D364" s="8" t="s">
        <v>392</v>
      </c>
      <c r="E364" s="7" t="s">
        <v>20</v>
      </c>
      <c r="F364" s="5">
        <v>44984</v>
      </c>
      <c r="G364" s="11">
        <v>1975265</v>
      </c>
    </row>
    <row r="365" spans="1:7" x14ac:dyDescent="0.25">
      <c r="A365" s="5">
        <v>45021</v>
      </c>
      <c r="B365" s="6" t="s">
        <v>778</v>
      </c>
      <c r="C365" s="7" t="s">
        <v>17</v>
      </c>
      <c r="D365" s="8" t="s">
        <v>395</v>
      </c>
      <c r="E365" s="7" t="s">
        <v>448</v>
      </c>
      <c r="F365" s="5">
        <v>45021</v>
      </c>
      <c r="G365" s="11">
        <v>32496</v>
      </c>
    </row>
    <row r="366" spans="1:7" x14ac:dyDescent="0.25">
      <c r="A366" s="5">
        <v>45025</v>
      </c>
      <c r="B366" s="6" t="s">
        <v>107</v>
      </c>
      <c r="C366" s="7" t="s">
        <v>17</v>
      </c>
      <c r="D366" s="8" t="s">
        <v>106</v>
      </c>
      <c r="E366" s="7" t="s">
        <v>781</v>
      </c>
      <c r="F366" s="5">
        <v>45025</v>
      </c>
      <c r="G366" s="11">
        <v>6344</v>
      </c>
    </row>
    <row r="367" spans="1:7" x14ac:dyDescent="0.25">
      <c r="A367" s="5">
        <v>45025</v>
      </c>
      <c r="B367" s="6" t="s">
        <v>427</v>
      </c>
      <c r="C367" s="7" t="s">
        <v>17</v>
      </c>
      <c r="D367" s="8" t="s">
        <v>397</v>
      </c>
      <c r="E367" s="7" t="s">
        <v>779</v>
      </c>
      <c r="F367" s="5">
        <v>45025</v>
      </c>
      <c r="G367" s="11">
        <v>190080</v>
      </c>
    </row>
    <row r="368" spans="1:7" x14ac:dyDescent="0.25">
      <c r="A368" s="5">
        <v>45025</v>
      </c>
      <c r="B368" s="6" t="s">
        <v>427</v>
      </c>
      <c r="C368" s="7" t="s">
        <v>17</v>
      </c>
      <c r="D368" s="8" t="s">
        <v>399</v>
      </c>
      <c r="E368" s="7" t="s">
        <v>780</v>
      </c>
      <c r="F368" s="5">
        <v>45025</v>
      </c>
      <c r="G368" s="11">
        <v>76032</v>
      </c>
    </row>
    <row r="369" spans="1:7" x14ac:dyDescent="0.25">
      <c r="A369" s="5">
        <v>45027</v>
      </c>
      <c r="B369" s="6" t="s">
        <v>389</v>
      </c>
      <c r="C369" s="7" t="s">
        <v>17</v>
      </c>
      <c r="D369" s="8" t="s">
        <v>403</v>
      </c>
      <c r="E369" s="7" t="s">
        <v>782</v>
      </c>
      <c r="F369" s="5">
        <v>45027</v>
      </c>
      <c r="G369" s="11">
        <v>3212319</v>
      </c>
    </row>
    <row r="370" spans="1:7" x14ac:dyDescent="0.25">
      <c r="A370" s="5">
        <v>45027</v>
      </c>
      <c r="B370" s="6" t="s">
        <v>63</v>
      </c>
      <c r="C370" s="7" t="s">
        <v>17</v>
      </c>
      <c r="D370" s="8" t="s">
        <v>405</v>
      </c>
      <c r="E370" s="7" t="s">
        <v>783</v>
      </c>
      <c r="F370" s="5">
        <v>45027</v>
      </c>
      <c r="G370" s="11">
        <v>11474</v>
      </c>
    </row>
    <row r="371" spans="1:7" x14ac:dyDescent="0.25">
      <c r="A371" s="5">
        <v>45028</v>
      </c>
      <c r="B371" s="6" t="s">
        <v>85</v>
      </c>
      <c r="C371" s="7" t="s">
        <v>17</v>
      </c>
      <c r="D371" s="8" t="s">
        <v>407</v>
      </c>
      <c r="E371" s="7" t="s">
        <v>784</v>
      </c>
      <c r="F371" s="5">
        <v>45028</v>
      </c>
      <c r="G371" s="11">
        <v>36108</v>
      </c>
    </row>
    <row r="372" spans="1:7" x14ac:dyDescent="0.25">
      <c r="A372" s="5">
        <v>45030</v>
      </c>
      <c r="B372" s="6" t="s">
        <v>93</v>
      </c>
      <c r="C372" s="7" t="s">
        <v>17</v>
      </c>
      <c r="D372" s="8" t="s">
        <v>410</v>
      </c>
      <c r="E372" s="7" t="s">
        <v>785</v>
      </c>
      <c r="F372" s="5">
        <v>45030</v>
      </c>
      <c r="G372" s="11">
        <v>2014239</v>
      </c>
    </row>
    <row r="373" spans="1:7" x14ac:dyDescent="0.25">
      <c r="A373" s="5">
        <v>45033</v>
      </c>
      <c r="B373" s="6" t="s">
        <v>786</v>
      </c>
      <c r="C373" s="7" t="s">
        <v>17</v>
      </c>
      <c r="D373" s="8" t="s">
        <v>413</v>
      </c>
      <c r="E373" s="7" t="s">
        <v>196</v>
      </c>
      <c r="F373" s="5">
        <v>45033</v>
      </c>
      <c r="G373" s="11">
        <v>10578.7</v>
      </c>
    </row>
    <row r="374" spans="1:7" x14ac:dyDescent="0.25">
      <c r="A374" s="5">
        <v>45035</v>
      </c>
      <c r="B374" s="6" t="s">
        <v>107</v>
      </c>
      <c r="C374" s="7" t="s">
        <v>17</v>
      </c>
      <c r="D374" s="8" t="s">
        <v>68</v>
      </c>
      <c r="E374" s="7" t="s">
        <v>788</v>
      </c>
      <c r="F374" s="5">
        <v>45035</v>
      </c>
      <c r="G374" s="11">
        <v>38382</v>
      </c>
    </row>
    <row r="375" spans="1:7" x14ac:dyDescent="0.25">
      <c r="A375" s="5">
        <v>45035</v>
      </c>
      <c r="B375" s="6" t="s">
        <v>431</v>
      </c>
      <c r="C375" s="7" t="s">
        <v>17</v>
      </c>
      <c r="D375" s="8" t="s">
        <v>419</v>
      </c>
      <c r="E375" s="7" t="s">
        <v>392</v>
      </c>
      <c r="F375" s="5">
        <v>45035</v>
      </c>
      <c r="G375" s="11">
        <v>12606</v>
      </c>
    </row>
    <row r="376" spans="1:7" x14ac:dyDescent="0.25">
      <c r="A376" s="5">
        <v>45035</v>
      </c>
      <c r="B376" s="6" t="s">
        <v>431</v>
      </c>
      <c r="C376" s="7" t="s">
        <v>17</v>
      </c>
      <c r="D376" s="8" t="s">
        <v>421</v>
      </c>
      <c r="E376" s="7" t="s">
        <v>395</v>
      </c>
      <c r="F376" s="5">
        <v>45035</v>
      </c>
      <c r="G376" s="11">
        <v>10488</v>
      </c>
    </row>
    <row r="377" spans="1:7" x14ac:dyDescent="0.25">
      <c r="A377" s="5">
        <v>45035</v>
      </c>
      <c r="B377" s="6" t="s">
        <v>93</v>
      </c>
      <c r="C377" s="7" t="s">
        <v>17</v>
      </c>
      <c r="D377" s="8" t="s">
        <v>416</v>
      </c>
      <c r="E377" s="7" t="s">
        <v>787</v>
      </c>
      <c r="F377" s="5">
        <v>45035</v>
      </c>
      <c r="G377" s="11">
        <v>2022819</v>
      </c>
    </row>
    <row r="378" spans="1:7" x14ac:dyDescent="0.25">
      <c r="A378" s="5">
        <v>45036</v>
      </c>
      <c r="B378" s="6" t="s">
        <v>487</v>
      </c>
      <c r="C378" s="7" t="s">
        <v>17</v>
      </c>
      <c r="D378" s="8" t="s">
        <v>423</v>
      </c>
      <c r="E378" s="7" t="s">
        <v>789</v>
      </c>
      <c r="F378" s="5">
        <v>45036</v>
      </c>
      <c r="G378" s="11">
        <v>33075</v>
      </c>
    </row>
    <row r="379" spans="1:7" x14ac:dyDescent="0.25">
      <c r="A379" s="5">
        <v>45040</v>
      </c>
      <c r="B379" s="6" t="s">
        <v>47</v>
      </c>
      <c r="C379" s="7" t="s">
        <v>17</v>
      </c>
      <c r="D379" s="8" t="s">
        <v>430</v>
      </c>
      <c r="E379" s="7" t="s">
        <v>793</v>
      </c>
      <c r="F379" s="5">
        <v>45040</v>
      </c>
      <c r="G379" s="11">
        <v>6278</v>
      </c>
    </row>
    <row r="380" spans="1:7" x14ac:dyDescent="0.25">
      <c r="A380" s="5">
        <v>45040</v>
      </c>
      <c r="B380" s="6" t="s">
        <v>389</v>
      </c>
      <c r="C380" s="7" t="s">
        <v>17</v>
      </c>
      <c r="D380" s="8" t="s">
        <v>425</v>
      </c>
      <c r="E380" s="7" t="s">
        <v>790</v>
      </c>
      <c r="F380" s="5">
        <v>45040</v>
      </c>
      <c r="G380" s="11">
        <v>1879391</v>
      </c>
    </row>
    <row r="381" spans="1:7" x14ac:dyDescent="0.25">
      <c r="A381" s="5">
        <v>45040</v>
      </c>
      <c r="B381" s="6" t="s">
        <v>791</v>
      </c>
      <c r="C381" s="7" t="s">
        <v>17</v>
      </c>
      <c r="D381" s="8" t="s">
        <v>428</v>
      </c>
      <c r="E381" s="7" t="s">
        <v>792</v>
      </c>
      <c r="F381" s="5">
        <v>45040</v>
      </c>
      <c r="G381" s="11">
        <v>1181</v>
      </c>
    </row>
    <row r="382" spans="1:7" x14ac:dyDescent="0.25">
      <c r="A382" s="5">
        <v>45042</v>
      </c>
      <c r="B382" s="6" t="s">
        <v>366</v>
      </c>
      <c r="C382" s="7" t="s">
        <v>17</v>
      </c>
      <c r="D382" s="8" t="s">
        <v>76</v>
      </c>
      <c r="E382" s="7" t="s">
        <v>794</v>
      </c>
      <c r="F382" s="5">
        <f>A382</f>
        <v>45042</v>
      </c>
      <c r="G382" s="11">
        <v>1270999</v>
      </c>
    </row>
    <row r="383" spans="1:7" x14ac:dyDescent="0.25">
      <c r="A383" s="5">
        <v>45042</v>
      </c>
      <c r="B383" s="6" t="s">
        <v>60</v>
      </c>
      <c r="C383" s="7" t="s">
        <v>17</v>
      </c>
      <c r="D383" s="8" t="s">
        <v>432</v>
      </c>
      <c r="E383" s="7" t="s">
        <v>794</v>
      </c>
      <c r="F383" s="5">
        <f>A383</f>
        <v>45042</v>
      </c>
      <c r="G383" s="11">
        <v>93725</v>
      </c>
    </row>
    <row r="384" spans="1:7" x14ac:dyDescent="0.25">
      <c r="A384" s="13">
        <v>44984</v>
      </c>
      <c r="B384" s="54" t="s">
        <v>577</v>
      </c>
      <c r="C384" s="54" t="s">
        <v>598</v>
      </c>
      <c r="D384" s="55" t="s">
        <v>173</v>
      </c>
      <c r="F384" s="13"/>
      <c r="G384" s="56">
        <v>24990</v>
      </c>
    </row>
    <row r="385" spans="1:7" x14ac:dyDescent="0.25">
      <c r="A385" s="223">
        <v>45048</v>
      </c>
      <c r="B385" s="224" t="s">
        <v>897</v>
      </c>
      <c r="C385" s="225" t="s">
        <v>17</v>
      </c>
      <c r="D385" s="226" t="s">
        <v>462</v>
      </c>
      <c r="E385" s="225" t="s">
        <v>898</v>
      </c>
      <c r="F385" s="227"/>
      <c r="G385" s="228">
        <v>69478</v>
      </c>
    </row>
    <row r="386" spans="1:7" x14ac:dyDescent="0.25">
      <c r="A386" s="229">
        <v>45048</v>
      </c>
      <c r="B386" s="230" t="s">
        <v>897</v>
      </c>
      <c r="C386" s="231" t="s">
        <v>17</v>
      </c>
      <c r="D386" s="232" t="s">
        <v>464</v>
      </c>
      <c r="E386" s="231" t="s">
        <v>898</v>
      </c>
      <c r="F386" s="233"/>
      <c r="G386" s="234">
        <v>139464</v>
      </c>
    </row>
    <row r="387" spans="1:7" x14ac:dyDescent="0.25">
      <c r="A387" s="229">
        <v>45049</v>
      </c>
      <c r="B387" s="230" t="s">
        <v>899</v>
      </c>
      <c r="C387" s="231" t="s">
        <v>17</v>
      </c>
      <c r="D387" s="232" t="s">
        <v>466</v>
      </c>
      <c r="E387" s="231" t="s">
        <v>900</v>
      </c>
      <c r="F387" s="233"/>
      <c r="G387" s="234">
        <v>171100</v>
      </c>
    </row>
    <row r="388" spans="1:7" x14ac:dyDescent="0.25">
      <c r="A388" s="229">
        <v>45049</v>
      </c>
      <c r="B388" s="230" t="s">
        <v>899</v>
      </c>
      <c r="C388" s="231" t="s">
        <v>17</v>
      </c>
      <c r="D388" s="232" t="s">
        <v>468</v>
      </c>
      <c r="E388" s="231" t="s">
        <v>900</v>
      </c>
      <c r="F388" s="233"/>
      <c r="G388" s="234">
        <v>153400</v>
      </c>
    </row>
    <row r="389" spans="1:7" x14ac:dyDescent="0.25">
      <c r="A389" s="229">
        <v>45049</v>
      </c>
      <c r="B389" s="230" t="s">
        <v>427</v>
      </c>
      <c r="C389" s="231" t="s">
        <v>17</v>
      </c>
      <c r="D389" s="232" t="s">
        <v>470</v>
      </c>
      <c r="E389" s="231" t="s">
        <v>901</v>
      </c>
      <c r="F389" s="233"/>
      <c r="G389" s="234">
        <v>190080</v>
      </c>
    </row>
    <row r="390" spans="1:7" x14ac:dyDescent="0.25">
      <c r="A390" s="229">
        <v>45051</v>
      </c>
      <c r="B390" s="230" t="s">
        <v>487</v>
      </c>
      <c r="C390" s="231" t="s">
        <v>17</v>
      </c>
      <c r="D390" s="232" t="s">
        <v>472</v>
      </c>
      <c r="E390" s="231" t="s">
        <v>902</v>
      </c>
      <c r="F390" s="233"/>
      <c r="G390" s="234">
        <v>33075</v>
      </c>
    </row>
    <row r="391" spans="1:7" x14ac:dyDescent="0.25">
      <c r="A391" s="229">
        <v>45052</v>
      </c>
      <c r="B391" s="230" t="s">
        <v>93</v>
      </c>
      <c r="C391" s="231" t="s">
        <v>17</v>
      </c>
      <c r="D391" s="232" t="s">
        <v>474</v>
      </c>
      <c r="E391" s="231" t="s">
        <v>903</v>
      </c>
      <c r="F391" s="233"/>
      <c r="G391" s="234">
        <v>1826062</v>
      </c>
    </row>
    <row r="392" spans="1:7" x14ac:dyDescent="0.25">
      <c r="A392" s="229">
        <v>45054</v>
      </c>
      <c r="B392" s="230" t="s">
        <v>487</v>
      </c>
      <c r="C392" s="231" t="s">
        <v>17</v>
      </c>
      <c r="D392" s="232" t="s">
        <v>483</v>
      </c>
      <c r="E392" s="231" t="s">
        <v>902</v>
      </c>
      <c r="F392" s="233"/>
      <c r="G392" s="234">
        <v>11918</v>
      </c>
    </row>
    <row r="393" spans="1:7" x14ac:dyDescent="0.25">
      <c r="A393" s="229">
        <v>45054</v>
      </c>
      <c r="B393" s="230" t="s">
        <v>172</v>
      </c>
      <c r="C393" s="231" t="s">
        <v>17</v>
      </c>
      <c r="D393" s="232" t="s">
        <v>485</v>
      </c>
      <c r="E393" s="231" t="s">
        <v>904</v>
      </c>
      <c r="F393" s="233"/>
      <c r="G393" s="234">
        <v>121830.9</v>
      </c>
    </row>
    <row r="394" spans="1:7" x14ac:dyDescent="0.25">
      <c r="A394" s="229">
        <v>45055</v>
      </c>
      <c r="B394" s="230" t="s">
        <v>899</v>
      </c>
      <c r="C394" s="231" t="s">
        <v>17</v>
      </c>
      <c r="D394" s="232" t="s">
        <v>488</v>
      </c>
      <c r="E394" s="231" t="s">
        <v>900</v>
      </c>
      <c r="F394" s="233"/>
      <c r="G394" s="234">
        <v>684400</v>
      </c>
    </row>
    <row r="395" spans="1:7" x14ac:dyDescent="0.25">
      <c r="A395" s="229">
        <v>45055</v>
      </c>
      <c r="B395" s="230" t="s">
        <v>899</v>
      </c>
      <c r="C395" s="231" t="s">
        <v>17</v>
      </c>
      <c r="D395" s="232" t="s">
        <v>490</v>
      </c>
      <c r="E395" s="231" t="s">
        <v>900</v>
      </c>
      <c r="F395" s="233"/>
      <c r="G395" s="234">
        <v>613600</v>
      </c>
    </row>
    <row r="396" spans="1:7" x14ac:dyDescent="0.25">
      <c r="A396" s="229">
        <v>45056</v>
      </c>
      <c r="B396" s="230" t="s">
        <v>427</v>
      </c>
      <c r="C396" s="231" t="s">
        <v>17</v>
      </c>
      <c r="D396" s="232" t="s">
        <v>492</v>
      </c>
      <c r="E396" s="231" t="s">
        <v>901</v>
      </c>
      <c r="F396" s="233"/>
      <c r="G396" s="234">
        <v>81408</v>
      </c>
    </row>
    <row r="397" spans="1:7" x14ac:dyDescent="0.25">
      <c r="A397" s="229">
        <v>45057</v>
      </c>
      <c r="B397" s="230" t="s">
        <v>587</v>
      </c>
      <c r="C397" s="231" t="s">
        <v>17</v>
      </c>
      <c r="D397" s="232" t="s">
        <v>494</v>
      </c>
      <c r="E397" s="231" t="s">
        <v>905</v>
      </c>
      <c r="F397" s="233"/>
      <c r="G397" s="234">
        <v>92400</v>
      </c>
    </row>
    <row r="398" spans="1:7" x14ac:dyDescent="0.25">
      <c r="A398" s="229">
        <v>45058</v>
      </c>
      <c r="B398" s="230" t="s">
        <v>427</v>
      </c>
      <c r="C398" s="231" t="s">
        <v>17</v>
      </c>
      <c r="D398" s="232" t="s">
        <v>496</v>
      </c>
      <c r="E398" s="231" t="s">
        <v>901</v>
      </c>
      <c r="F398" s="233"/>
      <c r="G398" s="234">
        <v>94400</v>
      </c>
    </row>
    <row r="399" spans="1:7" x14ac:dyDescent="0.25">
      <c r="A399" s="229">
        <v>45058</v>
      </c>
      <c r="B399" s="230" t="s">
        <v>582</v>
      </c>
      <c r="C399" s="231" t="s">
        <v>17</v>
      </c>
      <c r="D399" s="232" t="s">
        <v>500</v>
      </c>
      <c r="E399" s="231" t="s">
        <v>906</v>
      </c>
      <c r="F399" s="233"/>
      <c r="G399" s="234">
        <v>6331</v>
      </c>
    </row>
    <row r="400" spans="1:7" x14ac:dyDescent="0.25">
      <c r="A400" s="229">
        <v>45058</v>
      </c>
      <c r="B400" s="230" t="s">
        <v>582</v>
      </c>
      <c r="C400" s="231" t="s">
        <v>17</v>
      </c>
      <c r="D400" s="232" t="s">
        <v>502</v>
      </c>
      <c r="E400" s="231" t="s">
        <v>906</v>
      </c>
      <c r="F400" s="233"/>
      <c r="G400" s="234">
        <v>2336</v>
      </c>
    </row>
    <row r="401" spans="1:7" x14ac:dyDescent="0.25">
      <c r="A401" s="229">
        <v>45059</v>
      </c>
      <c r="B401" s="230" t="s">
        <v>791</v>
      </c>
      <c r="C401" s="231" t="s">
        <v>17</v>
      </c>
      <c r="D401" s="232" t="s">
        <v>505</v>
      </c>
      <c r="E401" s="231" t="s">
        <v>907</v>
      </c>
      <c r="F401" s="233"/>
      <c r="G401" s="234">
        <v>1181</v>
      </c>
    </row>
    <row r="402" spans="1:7" x14ac:dyDescent="0.25">
      <c r="A402" s="229">
        <v>45059</v>
      </c>
      <c r="B402" s="230" t="s">
        <v>427</v>
      </c>
      <c r="C402" s="231" t="s">
        <v>17</v>
      </c>
      <c r="D402" s="232" t="s">
        <v>508</v>
      </c>
      <c r="E402" s="231" t="s">
        <v>901</v>
      </c>
      <c r="F402" s="233"/>
      <c r="G402" s="234">
        <v>94400</v>
      </c>
    </row>
    <row r="403" spans="1:7" x14ac:dyDescent="0.25">
      <c r="A403" s="229">
        <v>45061</v>
      </c>
      <c r="B403" s="230" t="s">
        <v>41</v>
      </c>
      <c r="C403" s="231" t="s">
        <v>17</v>
      </c>
      <c r="D403" s="232" t="s">
        <v>513</v>
      </c>
      <c r="E403" s="231" t="s">
        <v>908</v>
      </c>
      <c r="F403" s="233"/>
      <c r="G403" s="234">
        <v>3540</v>
      </c>
    </row>
    <row r="404" spans="1:7" x14ac:dyDescent="0.25">
      <c r="A404" s="229">
        <v>45061</v>
      </c>
      <c r="B404" s="230" t="s">
        <v>66</v>
      </c>
      <c r="C404" s="231" t="s">
        <v>17</v>
      </c>
      <c r="D404" s="232" t="s">
        <v>516</v>
      </c>
      <c r="E404" s="231" t="s">
        <v>909</v>
      </c>
      <c r="F404" s="233"/>
      <c r="G404" s="234">
        <v>96873</v>
      </c>
    </row>
    <row r="405" spans="1:7" x14ac:dyDescent="0.25">
      <c r="A405" s="229">
        <v>45061</v>
      </c>
      <c r="B405" s="230" t="s">
        <v>66</v>
      </c>
      <c r="C405" s="231" t="s">
        <v>17</v>
      </c>
      <c r="D405" s="232" t="s">
        <v>518</v>
      </c>
      <c r="E405" s="231" t="s">
        <v>909</v>
      </c>
      <c r="F405" s="233"/>
      <c r="G405" s="234">
        <v>100813</v>
      </c>
    </row>
    <row r="406" spans="1:7" x14ac:dyDescent="0.25">
      <c r="A406" s="229">
        <v>45062</v>
      </c>
      <c r="B406" s="230" t="s">
        <v>910</v>
      </c>
      <c r="C406" s="231" t="s">
        <v>17</v>
      </c>
      <c r="D406" s="232" t="s">
        <v>523</v>
      </c>
      <c r="E406" s="231" t="s">
        <v>911</v>
      </c>
      <c r="F406" s="233"/>
      <c r="G406" s="234">
        <v>54166</v>
      </c>
    </row>
    <row r="407" spans="1:7" x14ac:dyDescent="0.25">
      <c r="A407" s="229">
        <v>45062</v>
      </c>
      <c r="B407" s="230" t="s">
        <v>93</v>
      </c>
      <c r="C407" s="231" t="s">
        <v>17</v>
      </c>
      <c r="D407" s="232" t="s">
        <v>525</v>
      </c>
      <c r="E407" s="231" t="s">
        <v>903</v>
      </c>
      <c r="F407" s="233"/>
      <c r="G407" s="234">
        <v>1840763</v>
      </c>
    </row>
    <row r="408" spans="1:7" x14ac:dyDescent="0.25">
      <c r="A408" s="229">
        <v>45064</v>
      </c>
      <c r="B408" s="230" t="s">
        <v>172</v>
      </c>
      <c r="C408" s="231" t="s">
        <v>17</v>
      </c>
      <c r="D408" s="232" t="s">
        <v>912</v>
      </c>
      <c r="E408" s="231" t="s">
        <v>904</v>
      </c>
      <c r="F408" s="233"/>
      <c r="G408" s="234">
        <v>12599.92</v>
      </c>
    </row>
    <row r="409" spans="1:7" x14ac:dyDescent="0.25">
      <c r="A409" s="229">
        <v>45065</v>
      </c>
      <c r="B409" s="230" t="s">
        <v>910</v>
      </c>
      <c r="C409" s="231" t="s">
        <v>17</v>
      </c>
      <c r="D409" s="232" t="s">
        <v>913</v>
      </c>
      <c r="E409" s="231" t="s">
        <v>911</v>
      </c>
      <c r="F409" s="233"/>
      <c r="G409" s="234">
        <v>1416</v>
      </c>
    </row>
    <row r="410" spans="1:7" x14ac:dyDescent="0.25">
      <c r="A410" s="229">
        <v>45065</v>
      </c>
      <c r="B410" s="230" t="s">
        <v>47</v>
      </c>
      <c r="C410" s="231" t="s">
        <v>17</v>
      </c>
      <c r="D410" s="232" t="s">
        <v>914</v>
      </c>
      <c r="E410" s="231" t="s">
        <v>915</v>
      </c>
      <c r="F410" s="233"/>
      <c r="G410" s="234">
        <v>2168</v>
      </c>
    </row>
    <row r="411" spans="1:7" x14ac:dyDescent="0.25">
      <c r="A411" s="229">
        <v>45066</v>
      </c>
      <c r="B411" s="230" t="s">
        <v>142</v>
      </c>
      <c r="C411" s="231" t="s">
        <v>17</v>
      </c>
      <c r="D411" s="232" t="s">
        <v>916</v>
      </c>
      <c r="E411" s="231" t="s">
        <v>917</v>
      </c>
      <c r="F411" s="233"/>
      <c r="G411" s="234">
        <v>55460</v>
      </c>
    </row>
    <row r="412" spans="1:7" x14ac:dyDescent="0.25">
      <c r="A412" s="229">
        <v>45067</v>
      </c>
      <c r="B412" s="230" t="s">
        <v>427</v>
      </c>
      <c r="C412" s="231" t="s">
        <v>17</v>
      </c>
      <c r="D412" s="232" t="s">
        <v>615</v>
      </c>
      <c r="E412" s="231" t="s">
        <v>901</v>
      </c>
      <c r="F412" s="233"/>
      <c r="G412" s="234">
        <v>148480</v>
      </c>
    </row>
    <row r="413" spans="1:7" x14ac:dyDescent="0.25">
      <c r="A413" s="229">
        <v>45067</v>
      </c>
      <c r="B413" s="230" t="s">
        <v>427</v>
      </c>
      <c r="C413" s="231" t="s">
        <v>17</v>
      </c>
      <c r="D413" s="232" t="s">
        <v>918</v>
      </c>
      <c r="E413" s="231" t="s">
        <v>901</v>
      </c>
      <c r="F413" s="233"/>
      <c r="G413" s="234">
        <v>185600</v>
      </c>
    </row>
    <row r="414" spans="1:7" x14ac:dyDescent="0.25">
      <c r="A414" s="229">
        <v>45068</v>
      </c>
      <c r="B414" s="230" t="s">
        <v>427</v>
      </c>
      <c r="C414" s="231" t="s">
        <v>17</v>
      </c>
      <c r="D414" s="232" t="s">
        <v>919</v>
      </c>
      <c r="E414" s="231" t="s">
        <v>901</v>
      </c>
      <c r="F414" s="233"/>
      <c r="G414" s="234">
        <v>67840</v>
      </c>
    </row>
    <row r="415" spans="1:7" x14ac:dyDescent="0.25">
      <c r="A415" s="229">
        <v>45068</v>
      </c>
      <c r="B415" s="230" t="s">
        <v>427</v>
      </c>
      <c r="C415" s="231" t="s">
        <v>17</v>
      </c>
      <c r="D415" s="232" t="s">
        <v>920</v>
      </c>
      <c r="E415" s="231" t="s">
        <v>901</v>
      </c>
      <c r="F415" s="233"/>
      <c r="G415" s="234">
        <v>148480</v>
      </c>
    </row>
    <row r="416" spans="1:7" x14ac:dyDescent="0.25">
      <c r="A416" s="229">
        <v>45068</v>
      </c>
      <c r="B416" s="230" t="s">
        <v>582</v>
      </c>
      <c r="C416" s="231" t="s">
        <v>17</v>
      </c>
      <c r="D416" s="232" t="s">
        <v>834</v>
      </c>
      <c r="E416" s="231" t="s">
        <v>906</v>
      </c>
      <c r="F416" s="233"/>
      <c r="G416" s="234">
        <v>3764</v>
      </c>
    </row>
    <row r="417" spans="1:7" x14ac:dyDescent="0.25">
      <c r="A417" s="229">
        <v>45068</v>
      </c>
      <c r="B417" s="230" t="s">
        <v>47</v>
      </c>
      <c r="C417" s="231" t="s">
        <v>17</v>
      </c>
      <c r="D417" s="232" t="s">
        <v>921</v>
      </c>
      <c r="E417" s="231" t="s">
        <v>915</v>
      </c>
      <c r="F417" s="233"/>
      <c r="G417" s="234">
        <v>9228</v>
      </c>
    </row>
    <row r="418" spans="1:7" x14ac:dyDescent="0.25">
      <c r="A418" s="229">
        <v>45071</v>
      </c>
      <c r="B418" s="230" t="s">
        <v>922</v>
      </c>
      <c r="C418" s="231" t="s">
        <v>17</v>
      </c>
      <c r="D418" s="232" t="s">
        <v>923</v>
      </c>
      <c r="E418" s="231" t="s">
        <v>924</v>
      </c>
      <c r="F418" s="233"/>
      <c r="G418" s="234">
        <v>157977</v>
      </c>
    </row>
    <row r="419" spans="1:7" x14ac:dyDescent="0.25">
      <c r="A419" s="229">
        <v>45073</v>
      </c>
      <c r="B419" s="230" t="s">
        <v>582</v>
      </c>
      <c r="C419" s="231" t="s">
        <v>17</v>
      </c>
      <c r="D419" s="232" t="s">
        <v>925</v>
      </c>
      <c r="E419" s="231" t="s">
        <v>906</v>
      </c>
      <c r="F419" s="233"/>
      <c r="G419" s="234">
        <v>36817</v>
      </c>
    </row>
    <row r="420" spans="1:7" x14ac:dyDescent="0.25">
      <c r="A420" s="229">
        <v>45073</v>
      </c>
      <c r="B420" s="230" t="s">
        <v>926</v>
      </c>
      <c r="C420" s="231" t="s">
        <v>17</v>
      </c>
      <c r="D420" s="232" t="s">
        <v>927</v>
      </c>
      <c r="E420" s="231" t="s">
        <v>928</v>
      </c>
      <c r="F420" s="233"/>
      <c r="G420" s="234">
        <v>38350</v>
      </c>
    </row>
    <row r="421" spans="1:7" x14ac:dyDescent="0.25">
      <c r="A421" s="229">
        <v>45074</v>
      </c>
      <c r="B421" s="230" t="s">
        <v>93</v>
      </c>
      <c r="C421" s="231" t="s">
        <v>17</v>
      </c>
      <c r="D421" s="232" t="s">
        <v>929</v>
      </c>
      <c r="E421" s="231" t="s">
        <v>903</v>
      </c>
      <c r="F421" s="233"/>
      <c r="G421" s="234">
        <v>688524</v>
      </c>
    </row>
    <row r="422" spans="1:7" x14ac:dyDescent="0.25">
      <c r="A422" s="229">
        <v>45074</v>
      </c>
      <c r="B422" s="230" t="s">
        <v>93</v>
      </c>
      <c r="C422" s="231" t="s">
        <v>17</v>
      </c>
      <c r="D422" s="232" t="s">
        <v>832</v>
      </c>
      <c r="E422" s="231" t="s">
        <v>903</v>
      </c>
      <c r="F422" s="233"/>
      <c r="G422" s="234">
        <v>1098270</v>
      </c>
    </row>
    <row r="423" spans="1:7" x14ac:dyDescent="0.25">
      <c r="A423" s="229">
        <v>45074</v>
      </c>
      <c r="B423" s="230" t="s">
        <v>507</v>
      </c>
      <c r="C423" s="231" t="s">
        <v>17</v>
      </c>
      <c r="D423" s="232" t="s">
        <v>930</v>
      </c>
      <c r="E423" s="231" t="s">
        <v>931</v>
      </c>
      <c r="F423" s="233"/>
      <c r="G423" s="234">
        <v>111735</v>
      </c>
    </row>
    <row r="424" spans="1:7" x14ac:dyDescent="0.25">
      <c r="A424" s="229">
        <v>45075</v>
      </c>
      <c r="B424" s="230" t="s">
        <v>487</v>
      </c>
      <c r="C424" s="231" t="s">
        <v>17</v>
      </c>
      <c r="D424" s="232" t="s">
        <v>932</v>
      </c>
      <c r="E424" s="231" t="s">
        <v>902</v>
      </c>
      <c r="F424" s="233"/>
      <c r="G424" s="234">
        <v>33075</v>
      </c>
    </row>
    <row r="425" spans="1:7" x14ac:dyDescent="0.25">
      <c r="A425" s="229">
        <v>45077</v>
      </c>
      <c r="B425" s="230" t="s">
        <v>427</v>
      </c>
      <c r="C425" s="231" t="s">
        <v>17</v>
      </c>
      <c r="D425" s="232" t="s">
        <v>933</v>
      </c>
      <c r="E425" s="231" t="s">
        <v>901</v>
      </c>
      <c r="F425" s="233"/>
      <c r="G425" s="234">
        <v>92800</v>
      </c>
    </row>
    <row r="426" spans="1:7" x14ac:dyDescent="0.25">
      <c r="A426" s="229">
        <v>45077</v>
      </c>
      <c r="B426" s="230" t="s">
        <v>427</v>
      </c>
      <c r="C426" s="231" t="s">
        <v>17</v>
      </c>
      <c r="D426" s="232" t="s">
        <v>934</v>
      </c>
      <c r="E426" s="231" t="s">
        <v>901</v>
      </c>
      <c r="F426" s="233"/>
      <c r="G426" s="234">
        <v>92800</v>
      </c>
    </row>
    <row r="427" spans="1:7" x14ac:dyDescent="0.25">
      <c r="A427" s="229">
        <v>45077</v>
      </c>
      <c r="B427" s="230" t="s">
        <v>507</v>
      </c>
      <c r="C427" s="231" t="s">
        <v>17</v>
      </c>
      <c r="D427" s="232" t="s">
        <v>935</v>
      </c>
      <c r="E427" s="231" t="s">
        <v>931</v>
      </c>
      <c r="F427" s="233"/>
      <c r="G427" s="234">
        <v>121356</v>
      </c>
    </row>
    <row r="428" spans="1:7" x14ac:dyDescent="0.25">
      <c r="A428" s="229">
        <v>45077</v>
      </c>
      <c r="B428" s="230" t="s">
        <v>66</v>
      </c>
      <c r="C428" s="231" t="s">
        <v>17</v>
      </c>
      <c r="D428" s="232" t="s">
        <v>936</v>
      </c>
      <c r="E428" s="231" t="s">
        <v>909</v>
      </c>
      <c r="F428" s="233"/>
      <c r="G428" s="234">
        <v>92103</v>
      </c>
    </row>
    <row r="429" spans="1:7" x14ac:dyDescent="0.25">
      <c r="A429" s="229">
        <v>45077</v>
      </c>
      <c r="B429" s="230" t="s">
        <v>66</v>
      </c>
      <c r="C429" s="231" t="s">
        <v>17</v>
      </c>
      <c r="D429" s="232" t="s">
        <v>937</v>
      </c>
      <c r="E429" s="231" t="s">
        <v>909</v>
      </c>
      <c r="F429" s="233"/>
      <c r="G429" s="234">
        <v>59733</v>
      </c>
    </row>
    <row r="430" spans="1:7" x14ac:dyDescent="0.25">
      <c r="A430" s="229">
        <v>45078</v>
      </c>
      <c r="B430" s="230" t="s">
        <v>582</v>
      </c>
      <c r="C430" s="231" t="s">
        <v>17</v>
      </c>
      <c r="D430" s="232" t="s">
        <v>938</v>
      </c>
      <c r="E430" s="231" t="s">
        <v>906</v>
      </c>
      <c r="F430" s="233"/>
      <c r="G430" s="234">
        <v>8707</v>
      </c>
    </row>
    <row r="431" spans="1:7" x14ac:dyDescent="0.25">
      <c r="A431" s="229">
        <v>45078</v>
      </c>
      <c r="B431" s="230" t="s">
        <v>66</v>
      </c>
      <c r="C431" s="231" t="s">
        <v>17</v>
      </c>
      <c r="D431" s="232" t="s">
        <v>939</v>
      </c>
      <c r="E431" s="231" t="s">
        <v>909</v>
      </c>
      <c r="F431" s="233"/>
      <c r="G431" s="234">
        <v>96873</v>
      </c>
    </row>
    <row r="432" spans="1:7" x14ac:dyDescent="0.25">
      <c r="A432" s="229">
        <v>45079</v>
      </c>
      <c r="B432" s="230" t="s">
        <v>594</v>
      </c>
      <c r="C432" s="231" t="s">
        <v>17</v>
      </c>
      <c r="D432" s="232" t="s">
        <v>940</v>
      </c>
      <c r="E432" s="231" t="s">
        <v>941</v>
      </c>
      <c r="F432" s="233"/>
      <c r="G432" s="234">
        <v>33920</v>
      </c>
    </row>
    <row r="433" spans="1:7" x14ac:dyDescent="0.25">
      <c r="A433" s="229">
        <v>45079</v>
      </c>
      <c r="B433" s="230" t="s">
        <v>922</v>
      </c>
      <c r="C433" s="231" t="s">
        <v>17</v>
      </c>
      <c r="D433" s="232" t="s">
        <v>942</v>
      </c>
      <c r="E433" s="231" t="s">
        <v>924</v>
      </c>
      <c r="F433" s="233"/>
      <c r="G433" s="234">
        <v>70013</v>
      </c>
    </row>
    <row r="434" spans="1:7" x14ac:dyDescent="0.25">
      <c r="A434" s="229">
        <v>45080</v>
      </c>
      <c r="B434" s="230" t="s">
        <v>487</v>
      </c>
      <c r="C434" s="231" t="s">
        <v>17</v>
      </c>
      <c r="D434" s="232" t="s">
        <v>943</v>
      </c>
      <c r="E434" s="231" t="s">
        <v>902</v>
      </c>
      <c r="F434" s="233"/>
      <c r="G434" s="234">
        <v>33075</v>
      </c>
    </row>
    <row r="435" spans="1:7" x14ac:dyDescent="0.25">
      <c r="A435" s="229">
        <v>45082</v>
      </c>
      <c r="B435" s="230" t="s">
        <v>944</v>
      </c>
      <c r="C435" s="231" t="s">
        <v>17</v>
      </c>
      <c r="D435" s="232" t="s">
        <v>945</v>
      </c>
      <c r="E435" s="231" t="s">
        <v>946</v>
      </c>
      <c r="F435" s="233"/>
      <c r="G435" s="234">
        <v>5198</v>
      </c>
    </row>
    <row r="436" spans="1:7" x14ac:dyDescent="0.25">
      <c r="A436" s="229">
        <v>45084</v>
      </c>
      <c r="B436" s="230" t="s">
        <v>922</v>
      </c>
      <c r="C436" s="231" t="s">
        <v>17</v>
      </c>
      <c r="D436" s="232" t="s">
        <v>947</v>
      </c>
      <c r="E436" s="231" t="s">
        <v>924</v>
      </c>
      <c r="F436" s="233"/>
      <c r="G436" s="234">
        <v>80078</v>
      </c>
    </row>
    <row r="437" spans="1:7" x14ac:dyDescent="0.25">
      <c r="A437" s="229">
        <v>45085</v>
      </c>
      <c r="B437" s="230" t="s">
        <v>594</v>
      </c>
      <c r="C437" s="231" t="s">
        <v>17</v>
      </c>
      <c r="D437" s="232" t="s">
        <v>948</v>
      </c>
      <c r="E437" s="231" t="s">
        <v>941</v>
      </c>
      <c r="F437" s="233"/>
      <c r="G437" s="234">
        <v>155161.60000000001</v>
      </c>
    </row>
    <row r="438" spans="1:7" x14ac:dyDescent="0.25">
      <c r="A438" s="229">
        <v>45087</v>
      </c>
      <c r="B438" s="230" t="s">
        <v>944</v>
      </c>
      <c r="C438" s="231" t="s">
        <v>17</v>
      </c>
      <c r="D438" s="232" t="s">
        <v>949</v>
      </c>
      <c r="E438" s="231" t="s">
        <v>946</v>
      </c>
      <c r="F438" s="233"/>
      <c r="G438" s="234">
        <v>97750</v>
      </c>
    </row>
    <row r="439" spans="1:7" x14ac:dyDescent="0.25">
      <c r="A439" s="229">
        <v>45087</v>
      </c>
      <c r="B439" s="230" t="s">
        <v>100</v>
      </c>
      <c r="C439" s="231" t="s">
        <v>17</v>
      </c>
      <c r="D439" s="232" t="s">
        <v>950</v>
      </c>
      <c r="E439" s="231" t="s">
        <v>951</v>
      </c>
      <c r="F439" s="233"/>
      <c r="G439" s="234">
        <v>35265</v>
      </c>
    </row>
    <row r="440" spans="1:7" x14ac:dyDescent="0.25">
      <c r="A440" s="229">
        <v>45089</v>
      </c>
      <c r="B440" s="230" t="s">
        <v>358</v>
      </c>
      <c r="C440" s="231" t="s">
        <v>17</v>
      </c>
      <c r="D440" s="232" t="s">
        <v>952</v>
      </c>
      <c r="E440" s="231" t="s">
        <v>953</v>
      </c>
      <c r="F440" s="233"/>
      <c r="G440" s="234">
        <v>4798</v>
      </c>
    </row>
    <row r="441" spans="1:7" x14ac:dyDescent="0.25">
      <c r="A441" s="229">
        <v>45090</v>
      </c>
      <c r="B441" s="230" t="s">
        <v>791</v>
      </c>
      <c r="C441" s="231" t="s">
        <v>17</v>
      </c>
      <c r="D441" s="232" t="s">
        <v>954</v>
      </c>
      <c r="E441" s="231" t="s">
        <v>907</v>
      </c>
      <c r="F441" s="233"/>
      <c r="G441" s="234">
        <v>1418</v>
      </c>
    </row>
    <row r="442" spans="1:7" x14ac:dyDescent="0.25">
      <c r="A442" s="229">
        <v>45090</v>
      </c>
      <c r="B442" s="230" t="s">
        <v>922</v>
      </c>
      <c r="C442" s="231" t="s">
        <v>17</v>
      </c>
      <c r="D442" s="232" t="s">
        <v>955</v>
      </c>
      <c r="E442" s="231" t="s">
        <v>924</v>
      </c>
      <c r="F442" s="233"/>
      <c r="G442" s="234">
        <v>10475</v>
      </c>
    </row>
    <row r="443" spans="1:7" x14ac:dyDescent="0.25">
      <c r="A443" s="229">
        <v>45090</v>
      </c>
      <c r="B443" s="230" t="s">
        <v>487</v>
      </c>
      <c r="C443" s="231" t="s">
        <v>17</v>
      </c>
      <c r="D443" s="232" t="s">
        <v>956</v>
      </c>
      <c r="E443" s="231" t="s">
        <v>902</v>
      </c>
      <c r="F443" s="233"/>
      <c r="G443" s="234">
        <v>33075</v>
      </c>
    </row>
    <row r="444" spans="1:7" x14ac:dyDescent="0.25">
      <c r="A444" s="229">
        <v>45091</v>
      </c>
      <c r="B444" s="230" t="s">
        <v>922</v>
      </c>
      <c r="C444" s="231" t="s">
        <v>17</v>
      </c>
      <c r="D444" s="232" t="s">
        <v>957</v>
      </c>
      <c r="E444" s="231" t="s">
        <v>924</v>
      </c>
      <c r="F444" s="233"/>
      <c r="G444" s="234">
        <v>142179</v>
      </c>
    </row>
    <row r="445" spans="1:7" x14ac:dyDescent="0.25">
      <c r="A445" s="229">
        <v>45091</v>
      </c>
      <c r="B445" s="230" t="s">
        <v>93</v>
      </c>
      <c r="C445" s="231" t="s">
        <v>17</v>
      </c>
      <c r="D445" s="232" t="s">
        <v>958</v>
      </c>
      <c r="E445" s="231" t="s">
        <v>903</v>
      </c>
      <c r="F445" s="233"/>
      <c r="G445" s="234">
        <v>1697427</v>
      </c>
    </row>
    <row r="446" spans="1:7" x14ac:dyDescent="0.25">
      <c r="A446" s="229">
        <v>45091</v>
      </c>
      <c r="B446" s="230" t="s">
        <v>63</v>
      </c>
      <c r="C446" s="231" t="s">
        <v>17</v>
      </c>
      <c r="D446" s="232" t="s">
        <v>959</v>
      </c>
      <c r="E446" s="231" t="s">
        <v>960</v>
      </c>
      <c r="F446" s="233"/>
      <c r="G446" s="234">
        <v>18113</v>
      </c>
    </row>
    <row r="447" spans="1:7" x14ac:dyDescent="0.25">
      <c r="A447" s="229">
        <v>45093</v>
      </c>
      <c r="B447" s="230" t="s">
        <v>47</v>
      </c>
      <c r="C447" s="231" t="s">
        <v>17</v>
      </c>
      <c r="D447" s="232" t="s">
        <v>961</v>
      </c>
      <c r="E447" s="231" t="s">
        <v>915</v>
      </c>
      <c r="F447" s="233"/>
      <c r="G447" s="234">
        <v>27848</v>
      </c>
    </row>
    <row r="448" spans="1:7" x14ac:dyDescent="0.25">
      <c r="A448" s="229">
        <v>45093</v>
      </c>
      <c r="B448" s="230" t="s">
        <v>427</v>
      </c>
      <c r="C448" s="231" t="s">
        <v>17</v>
      </c>
      <c r="D448" s="232" t="s">
        <v>962</v>
      </c>
      <c r="E448" s="231" t="s">
        <v>901</v>
      </c>
      <c r="F448" s="233"/>
      <c r="G448" s="234">
        <v>186880</v>
      </c>
    </row>
    <row r="449" spans="1:7" x14ac:dyDescent="0.25">
      <c r="A449" s="229">
        <v>45096</v>
      </c>
      <c r="B449" s="230" t="s">
        <v>582</v>
      </c>
      <c r="C449" s="231" t="s">
        <v>17</v>
      </c>
      <c r="D449" s="232" t="s">
        <v>963</v>
      </c>
      <c r="E449" s="231" t="s">
        <v>906</v>
      </c>
      <c r="F449" s="233"/>
      <c r="G449" s="234">
        <v>12463</v>
      </c>
    </row>
    <row r="450" spans="1:7" x14ac:dyDescent="0.25">
      <c r="A450" s="229">
        <v>45096</v>
      </c>
      <c r="B450" s="230" t="s">
        <v>791</v>
      </c>
      <c r="C450" s="231" t="s">
        <v>17</v>
      </c>
      <c r="D450" s="232" t="s">
        <v>964</v>
      </c>
      <c r="E450" s="231" t="s">
        <v>907</v>
      </c>
      <c r="F450" s="233"/>
      <c r="G450" s="234">
        <v>2363</v>
      </c>
    </row>
    <row r="451" spans="1:7" x14ac:dyDescent="0.25">
      <c r="A451" s="229">
        <v>45097</v>
      </c>
      <c r="B451" s="230" t="s">
        <v>587</v>
      </c>
      <c r="C451" s="231" t="s">
        <v>17</v>
      </c>
      <c r="D451" s="232" t="s">
        <v>965</v>
      </c>
      <c r="E451" s="231" t="s">
        <v>905</v>
      </c>
      <c r="F451" s="233"/>
      <c r="G451" s="234">
        <v>231000</v>
      </c>
    </row>
    <row r="452" spans="1:7" x14ac:dyDescent="0.25">
      <c r="A452" s="229">
        <v>45097</v>
      </c>
      <c r="B452" s="230" t="s">
        <v>427</v>
      </c>
      <c r="C452" s="231" t="s">
        <v>17</v>
      </c>
      <c r="D452" s="232" t="s">
        <v>966</v>
      </c>
      <c r="E452" s="231" t="s">
        <v>901</v>
      </c>
      <c r="F452" s="233"/>
      <c r="G452" s="234">
        <v>74752</v>
      </c>
    </row>
    <row r="453" spans="1:7" x14ac:dyDescent="0.25">
      <c r="A453" s="235">
        <v>45054</v>
      </c>
      <c r="B453" s="236" t="s">
        <v>1000</v>
      </c>
      <c r="C453" s="237" t="s">
        <v>14</v>
      </c>
      <c r="D453" s="237">
        <v>214</v>
      </c>
      <c r="E453" s="231"/>
      <c r="F453" s="229"/>
      <c r="G453" s="238">
        <v>198004</v>
      </c>
    </row>
    <row r="454" spans="1:7" x14ac:dyDescent="0.25">
      <c r="A454" s="205">
        <v>45059</v>
      </c>
      <c r="B454" t="s">
        <v>431</v>
      </c>
      <c r="C454" s="204" t="s">
        <v>14</v>
      </c>
      <c r="D454" s="204">
        <v>230</v>
      </c>
      <c r="E454" s="7"/>
      <c r="F454" s="5"/>
      <c r="G454" s="203">
        <v>6450</v>
      </c>
    </row>
    <row r="455" spans="1:7" x14ac:dyDescent="0.25">
      <c r="A455" s="205">
        <v>45061</v>
      </c>
      <c r="B455" t="s">
        <v>733</v>
      </c>
      <c r="C455" s="204" t="s">
        <v>14</v>
      </c>
      <c r="D455" s="204">
        <v>231</v>
      </c>
      <c r="E455" s="7"/>
      <c r="F455" s="5"/>
      <c r="G455" s="203">
        <v>5000</v>
      </c>
    </row>
    <row r="456" spans="1:7" x14ac:dyDescent="0.25">
      <c r="A456" s="205">
        <v>45061</v>
      </c>
      <c r="B456" t="s">
        <v>613</v>
      </c>
      <c r="C456" s="204" t="s">
        <v>14</v>
      </c>
      <c r="D456" s="204">
        <v>233</v>
      </c>
      <c r="E456" s="7"/>
      <c r="F456" s="5"/>
      <c r="G456" s="203">
        <v>49560</v>
      </c>
    </row>
    <row r="457" spans="1:7" x14ac:dyDescent="0.25">
      <c r="A457" s="205">
        <v>45063</v>
      </c>
      <c r="B457" t="s">
        <v>1001</v>
      </c>
      <c r="C457" s="204" t="s">
        <v>14</v>
      </c>
      <c r="D457" s="204">
        <v>239</v>
      </c>
      <c r="E457" s="7"/>
      <c r="F457" s="5"/>
      <c r="G457" s="203">
        <v>50220</v>
      </c>
    </row>
    <row r="458" spans="1:7" x14ac:dyDescent="0.25">
      <c r="A458" s="205">
        <v>45068</v>
      </c>
      <c r="B458" t="s">
        <v>389</v>
      </c>
      <c r="C458" s="204" t="s">
        <v>14</v>
      </c>
      <c r="D458" s="204">
        <v>247</v>
      </c>
      <c r="E458" s="7"/>
      <c r="F458" s="5"/>
      <c r="G458" s="203">
        <v>1528223</v>
      </c>
    </row>
    <row r="459" spans="1:7" x14ac:dyDescent="0.25">
      <c r="A459" s="205">
        <v>45077</v>
      </c>
      <c r="B459" t="s">
        <v>749</v>
      </c>
      <c r="C459" s="204" t="s">
        <v>14</v>
      </c>
      <c r="D459" s="204">
        <v>265</v>
      </c>
      <c r="E459" s="7"/>
      <c r="F459" s="5"/>
      <c r="G459" s="203">
        <v>18681</v>
      </c>
    </row>
    <row r="460" spans="1:7" x14ac:dyDescent="0.25">
      <c r="A460" s="205">
        <v>45078</v>
      </c>
      <c r="B460" s="206" t="s">
        <v>1002</v>
      </c>
      <c r="C460" s="204" t="s">
        <v>14</v>
      </c>
      <c r="D460" s="207" t="s">
        <v>1003</v>
      </c>
      <c r="E460" s="7"/>
      <c r="F460" s="5"/>
      <c r="G460" s="203">
        <v>307500</v>
      </c>
    </row>
    <row r="461" spans="1:7" x14ac:dyDescent="0.25">
      <c r="A461" s="205">
        <v>45079</v>
      </c>
      <c r="B461" s="206" t="s">
        <v>1004</v>
      </c>
      <c r="C461" s="204" t="s">
        <v>14</v>
      </c>
      <c r="D461" s="207" t="s">
        <v>1005</v>
      </c>
      <c r="E461" s="7"/>
      <c r="F461" s="5"/>
      <c r="G461" s="203">
        <v>307000</v>
      </c>
    </row>
    <row r="462" spans="1:7" x14ac:dyDescent="0.25">
      <c r="A462" s="207" t="s">
        <v>1007</v>
      </c>
      <c r="B462" s="206" t="s">
        <v>1006</v>
      </c>
      <c r="C462" s="204" t="s">
        <v>14</v>
      </c>
      <c r="D462" s="207" t="s">
        <v>517</v>
      </c>
      <c r="E462" s="7"/>
      <c r="F462" s="5"/>
      <c r="G462" s="203">
        <v>351300</v>
      </c>
    </row>
    <row r="463" spans="1:7" x14ac:dyDescent="0.25">
      <c r="A463" s="207" t="s">
        <v>1009</v>
      </c>
      <c r="B463" s="206" t="s">
        <v>389</v>
      </c>
      <c r="C463" s="204" t="s">
        <v>14</v>
      </c>
      <c r="D463" s="207" t="s">
        <v>1008</v>
      </c>
      <c r="E463" s="7"/>
      <c r="F463" s="5"/>
      <c r="G463" s="203">
        <v>3459382</v>
      </c>
    </row>
    <row r="464" spans="1:7" x14ac:dyDescent="0.25">
      <c r="A464" s="207" t="s">
        <v>1009</v>
      </c>
      <c r="B464" s="206" t="s">
        <v>1010</v>
      </c>
      <c r="C464" s="204" t="s">
        <v>14</v>
      </c>
      <c r="D464" s="207" t="s">
        <v>835</v>
      </c>
      <c r="E464" s="7"/>
      <c r="F464" s="5"/>
      <c r="G464" s="203">
        <v>2549219</v>
      </c>
    </row>
    <row r="465" spans="1:7" x14ac:dyDescent="0.25">
      <c r="A465" s="207" t="s">
        <v>1009</v>
      </c>
      <c r="B465" s="206" t="s">
        <v>1011</v>
      </c>
      <c r="C465" s="204" t="s">
        <v>14</v>
      </c>
      <c r="D465" s="207" t="s">
        <v>1012</v>
      </c>
      <c r="E465" s="7"/>
      <c r="F465" s="5"/>
      <c r="G465" s="203">
        <v>503000</v>
      </c>
    </row>
    <row r="466" spans="1:7" x14ac:dyDescent="0.25">
      <c r="A466" s="207" t="s">
        <v>1009</v>
      </c>
      <c r="B466" s="206" t="s">
        <v>1013</v>
      </c>
      <c r="C466" s="204" t="s">
        <v>14</v>
      </c>
      <c r="D466" s="207" t="s">
        <v>1014</v>
      </c>
      <c r="E466" s="7"/>
      <c r="F466" s="5"/>
      <c r="G466" s="203">
        <v>314600</v>
      </c>
    </row>
    <row r="467" spans="1:7" x14ac:dyDescent="0.25">
      <c r="A467" s="207" t="s">
        <v>1017</v>
      </c>
      <c r="B467" s="206" t="s">
        <v>1015</v>
      </c>
      <c r="C467" s="204" t="s">
        <v>14</v>
      </c>
      <c r="D467" s="207" t="s">
        <v>1016</v>
      </c>
      <c r="E467" s="7"/>
      <c r="F467" s="5"/>
      <c r="G467" s="203">
        <v>350400</v>
      </c>
    </row>
    <row r="468" spans="1:7" x14ac:dyDescent="0.25">
      <c r="A468" s="207" t="s">
        <v>1020</v>
      </c>
      <c r="B468" s="206" t="s">
        <v>1018</v>
      </c>
      <c r="C468" s="204" t="s">
        <v>14</v>
      </c>
      <c r="D468" s="207" t="s">
        <v>1019</v>
      </c>
      <c r="E468" s="7"/>
      <c r="F468" s="5"/>
      <c r="G468" s="203">
        <v>260000</v>
      </c>
    </row>
    <row r="469" spans="1:7" x14ac:dyDescent="0.25">
      <c r="A469" s="207" t="s">
        <v>1020</v>
      </c>
      <c r="B469" s="206" t="s">
        <v>1021</v>
      </c>
      <c r="C469" s="204" t="s">
        <v>14</v>
      </c>
      <c r="D469" s="207" t="s">
        <v>1022</v>
      </c>
      <c r="E469" s="7"/>
      <c r="F469" s="5"/>
      <c r="G469" s="203">
        <v>203200</v>
      </c>
    </row>
    <row r="470" spans="1:7" x14ac:dyDescent="0.25">
      <c r="A470" s="207" t="s">
        <v>1020</v>
      </c>
      <c r="B470" s="206" t="s">
        <v>1023</v>
      </c>
      <c r="C470" s="204" t="s">
        <v>14</v>
      </c>
      <c r="D470" s="207" t="s">
        <v>1024</v>
      </c>
      <c r="E470" s="7"/>
      <c r="F470" s="5"/>
      <c r="G470" s="203">
        <v>310500</v>
      </c>
    </row>
    <row r="471" spans="1:7" x14ac:dyDescent="0.25">
      <c r="A471" s="207" t="s">
        <v>1027</v>
      </c>
      <c r="B471" s="206" t="s">
        <v>1025</v>
      </c>
      <c r="C471" s="204" t="s">
        <v>14</v>
      </c>
      <c r="D471" s="207" t="s">
        <v>1026</v>
      </c>
      <c r="E471" s="7"/>
      <c r="F471" s="5"/>
      <c r="G471" s="203">
        <v>825000</v>
      </c>
    </row>
    <row r="472" spans="1:7" x14ac:dyDescent="0.25">
      <c r="A472" s="207" t="s">
        <v>1027</v>
      </c>
      <c r="B472" s="206" t="s">
        <v>1028</v>
      </c>
      <c r="C472" s="204" t="s">
        <v>14</v>
      </c>
      <c r="D472" s="207" t="s">
        <v>1029</v>
      </c>
      <c r="E472" s="7"/>
      <c r="F472" s="5"/>
      <c r="G472" s="203">
        <v>1175000</v>
      </c>
    </row>
    <row r="473" spans="1:7" x14ac:dyDescent="0.25">
      <c r="A473" s="207" t="s">
        <v>1027</v>
      </c>
      <c r="B473" s="206" t="s">
        <v>1030</v>
      </c>
      <c r="C473" s="204" t="s">
        <v>14</v>
      </c>
      <c r="D473" s="207" t="s">
        <v>1031</v>
      </c>
      <c r="E473" s="7"/>
      <c r="F473" s="5"/>
      <c r="G473" s="203">
        <v>305000</v>
      </c>
    </row>
    <row r="474" spans="1:7" x14ac:dyDescent="0.25">
      <c r="A474" s="207" t="s">
        <v>1027</v>
      </c>
      <c r="B474" s="206" t="s">
        <v>1032</v>
      </c>
      <c r="C474" s="204" t="s">
        <v>14</v>
      </c>
      <c r="D474" s="207" t="s">
        <v>1033</v>
      </c>
      <c r="E474" s="7"/>
      <c r="F474" s="5"/>
      <c r="G474" s="203">
        <v>300000</v>
      </c>
    </row>
    <row r="475" spans="1:7" x14ac:dyDescent="0.25">
      <c r="A475" s="207" t="s">
        <v>1027</v>
      </c>
      <c r="B475" s="206" t="s">
        <v>1034</v>
      </c>
      <c r="C475" s="204" t="s">
        <v>14</v>
      </c>
      <c r="D475" s="207" t="s">
        <v>1035</v>
      </c>
      <c r="E475" s="7"/>
      <c r="F475" s="5"/>
      <c r="G475" s="203">
        <v>320000</v>
      </c>
    </row>
    <row r="476" spans="1:7" x14ac:dyDescent="0.25">
      <c r="A476" s="207" t="s">
        <v>1027</v>
      </c>
      <c r="B476" s="206" t="s">
        <v>1036</v>
      </c>
      <c r="C476" s="204" t="s">
        <v>14</v>
      </c>
      <c r="D476" s="207" t="s">
        <v>1037</v>
      </c>
      <c r="E476" s="7"/>
      <c r="F476" s="5"/>
      <c r="G476" s="203">
        <v>303100</v>
      </c>
    </row>
    <row r="477" spans="1:7" x14ac:dyDescent="0.25">
      <c r="A477" s="207" t="s">
        <v>1027</v>
      </c>
      <c r="B477" s="206" t="s">
        <v>1038</v>
      </c>
      <c r="C477" s="204" t="s">
        <v>14</v>
      </c>
      <c r="D477" s="207" t="s">
        <v>1039</v>
      </c>
      <c r="E477" s="7"/>
      <c r="F477" s="5"/>
      <c r="G477" s="203">
        <v>310500</v>
      </c>
    </row>
    <row r="478" spans="1:7" x14ac:dyDescent="0.25">
      <c r="A478" s="207" t="s">
        <v>1027</v>
      </c>
      <c r="B478" s="206" t="s">
        <v>1040</v>
      </c>
      <c r="C478" s="204" t="s">
        <v>14</v>
      </c>
      <c r="D478" s="207" t="s">
        <v>1041</v>
      </c>
      <c r="E478" s="7"/>
      <c r="F478" s="5"/>
      <c r="G478" s="203">
        <v>351500</v>
      </c>
    </row>
    <row r="479" spans="1:7" x14ac:dyDescent="0.25">
      <c r="A479" s="207" t="s">
        <v>1044</v>
      </c>
      <c r="B479" s="206" t="s">
        <v>1042</v>
      </c>
      <c r="C479" s="204" t="s">
        <v>14</v>
      </c>
      <c r="D479" s="207" t="s">
        <v>1043</v>
      </c>
      <c r="E479" s="7"/>
      <c r="F479" s="5"/>
      <c r="G479" s="203">
        <v>312800</v>
      </c>
    </row>
    <row r="480" spans="1:7" x14ac:dyDescent="0.25">
      <c r="A480" s="207" t="s">
        <v>1044</v>
      </c>
      <c r="B480" s="206" t="s">
        <v>1045</v>
      </c>
      <c r="C480" s="204" t="s">
        <v>14</v>
      </c>
      <c r="D480" s="207" t="s">
        <v>1046</v>
      </c>
      <c r="E480" s="7"/>
      <c r="F480" s="5"/>
      <c r="G480" s="203">
        <v>1050000</v>
      </c>
    </row>
    <row r="481" spans="1:7" x14ac:dyDescent="0.25">
      <c r="A481" s="207" t="s">
        <v>1044</v>
      </c>
      <c r="B481" s="206" t="s">
        <v>1047</v>
      </c>
      <c r="C481" s="204" t="s">
        <v>14</v>
      </c>
      <c r="D481" s="207" t="s">
        <v>1048</v>
      </c>
      <c r="E481" s="7"/>
      <c r="F481" s="5"/>
      <c r="G481" s="203">
        <v>302900</v>
      </c>
    </row>
    <row r="482" spans="1:7" x14ac:dyDescent="0.25">
      <c r="A482" s="207" t="s">
        <v>1051</v>
      </c>
      <c r="B482" s="206" t="s">
        <v>1049</v>
      </c>
      <c r="C482" s="204" t="s">
        <v>14</v>
      </c>
      <c r="D482" s="207" t="s">
        <v>1050</v>
      </c>
      <c r="E482" s="7"/>
      <c r="F482" s="5"/>
      <c r="G482" s="203">
        <v>307000</v>
      </c>
    </row>
    <row r="483" spans="1:7" x14ac:dyDescent="0.25">
      <c r="A483" s="207" t="s">
        <v>1051</v>
      </c>
      <c r="B483" s="206" t="s">
        <v>1052</v>
      </c>
      <c r="C483" s="204" t="s">
        <v>14</v>
      </c>
      <c r="D483" s="207" t="s">
        <v>1053</v>
      </c>
      <c r="E483" s="7"/>
      <c r="F483" s="5"/>
      <c r="G483" s="203">
        <v>305000</v>
      </c>
    </row>
    <row r="484" spans="1:7" x14ac:dyDescent="0.25">
      <c r="A484" s="207" t="s">
        <v>1056</v>
      </c>
      <c r="B484" s="206" t="s">
        <v>1054</v>
      </c>
      <c r="C484" s="204" t="s">
        <v>14</v>
      </c>
      <c r="D484" s="207" t="s">
        <v>1055</v>
      </c>
      <c r="E484" s="7"/>
      <c r="F484" s="5"/>
      <c r="G484" s="203">
        <v>310000</v>
      </c>
    </row>
    <row r="485" spans="1:7" x14ac:dyDescent="0.25">
      <c r="A485" s="207" t="s">
        <v>1056</v>
      </c>
      <c r="B485" s="206" t="s">
        <v>1057</v>
      </c>
      <c r="C485" s="204" t="s">
        <v>14</v>
      </c>
      <c r="D485" s="207" t="s">
        <v>1058</v>
      </c>
      <c r="E485" s="7"/>
      <c r="F485" s="5"/>
      <c r="G485" s="203">
        <v>312000</v>
      </c>
    </row>
    <row r="486" spans="1:7" x14ac:dyDescent="0.25">
      <c r="A486" s="207" t="s">
        <v>1061</v>
      </c>
      <c r="B486" s="206" t="s">
        <v>1059</v>
      </c>
      <c r="C486" s="204" t="s">
        <v>14</v>
      </c>
      <c r="D486" s="207" t="s">
        <v>1060</v>
      </c>
      <c r="E486" s="7"/>
      <c r="F486" s="5"/>
      <c r="G486" s="203">
        <v>310000</v>
      </c>
    </row>
    <row r="487" spans="1:7" x14ac:dyDescent="0.25">
      <c r="A487" s="207" t="s">
        <v>1061</v>
      </c>
      <c r="B487" s="206" t="s">
        <v>1062</v>
      </c>
      <c r="C487" s="204" t="s">
        <v>14</v>
      </c>
      <c r="D487" s="207" t="s">
        <v>1063</v>
      </c>
      <c r="E487" s="7"/>
      <c r="F487" s="5"/>
      <c r="G487" s="203">
        <v>311000</v>
      </c>
    </row>
    <row r="488" spans="1:7" x14ac:dyDescent="0.25">
      <c r="A488" s="207" t="s">
        <v>1066</v>
      </c>
      <c r="B488" s="206" t="s">
        <v>1064</v>
      </c>
      <c r="C488" s="204" t="s">
        <v>14</v>
      </c>
      <c r="D488" s="207" t="s">
        <v>1065</v>
      </c>
      <c r="E488" s="7"/>
      <c r="F488" s="5"/>
      <c r="G488" s="203">
        <v>340700</v>
      </c>
    </row>
    <row r="489" spans="1:7" x14ac:dyDescent="0.25">
      <c r="A489" s="207" t="s">
        <v>1066</v>
      </c>
      <c r="B489" s="206" t="s">
        <v>1067</v>
      </c>
      <c r="C489" s="204" t="s">
        <v>14</v>
      </c>
      <c r="D489" s="207" t="s">
        <v>1068</v>
      </c>
      <c r="E489" s="7"/>
      <c r="F489" s="5"/>
      <c r="G489" s="203">
        <v>436500</v>
      </c>
    </row>
    <row r="490" spans="1:7" x14ac:dyDescent="0.25">
      <c r="A490" s="207" t="s">
        <v>1071</v>
      </c>
      <c r="B490" s="206" t="s">
        <v>1069</v>
      </c>
      <c r="C490" s="204" t="s">
        <v>14</v>
      </c>
      <c r="D490" s="207" t="s">
        <v>1070</v>
      </c>
      <c r="E490" s="7"/>
      <c r="F490" s="5"/>
      <c r="G490" s="203">
        <v>200000</v>
      </c>
    </row>
    <row r="491" spans="1:7" x14ac:dyDescent="0.25">
      <c r="A491" s="207" t="s">
        <v>1073</v>
      </c>
      <c r="B491" s="206" t="s">
        <v>749</v>
      </c>
      <c r="C491" s="204" t="s">
        <v>14</v>
      </c>
      <c r="D491" s="207" t="s">
        <v>1072</v>
      </c>
      <c r="E491" s="7"/>
      <c r="F491" s="5"/>
      <c r="G491" s="203">
        <v>2237.2800000000002</v>
      </c>
    </row>
    <row r="492" spans="1:7" x14ac:dyDescent="0.25">
      <c r="A492" s="207" t="s">
        <v>1076</v>
      </c>
      <c r="B492" s="206" t="s">
        <v>1074</v>
      </c>
      <c r="C492" s="204" t="s">
        <v>14</v>
      </c>
      <c r="D492" s="207" t="s">
        <v>1075</v>
      </c>
      <c r="E492" s="7"/>
      <c r="F492" s="5"/>
      <c r="G492" s="203">
        <v>200000</v>
      </c>
    </row>
    <row r="493" spans="1:7" x14ac:dyDescent="0.25">
      <c r="A493" s="207" t="s">
        <v>1079</v>
      </c>
      <c r="B493" s="206" t="s">
        <v>1077</v>
      </c>
      <c r="C493" s="204" t="s">
        <v>14</v>
      </c>
      <c r="D493" s="207" t="s">
        <v>1078</v>
      </c>
      <c r="E493" s="7"/>
      <c r="F493" s="5"/>
      <c r="G493" s="203">
        <v>315000</v>
      </c>
    </row>
    <row r="494" spans="1:7" x14ac:dyDescent="0.25">
      <c r="A494" s="207" t="s">
        <v>1079</v>
      </c>
      <c r="B494" s="206" t="s">
        <v>1080</v>
      </c>
      <c r="C494" s="204" t="s">
        <v>14</v>
      </c>
      <c r="D494" s="207" t="s">
        <v>1081</v>
      </c>
      <c r="E494" s="7"/>
      <c r="F494" s="5"/>
      <c r="G494" s="203">
        <v>505000</v>
      </c>
    </row>
    <row r="495" spans="1:7" x14ac:dyDescent="0.25">
      <c r="A495" s="207" t="s">
        <v>1084</v>
      </c>
      <c r="B495" s="206" t="s">
        <v>1082</v>
      </c>
      <c r="C495" s="204" t="s">
        <v>14</v>
      </c>
      <c r="D495" s="207" t="s">
        <v>1083</v>
      </c>
      <c r="E495" s="7"/>
      <c r="F495" s="5"/>
      <c r="G495" s="203">
        <v>215000</v>
      </c>
    </row>
    <row r="496" spans="1:7" x14ac:dyDescent="0.25">
      <c r="A496" s="207" t="s">
        <v>1087</v>
      </c>
      <c r="B496" s="206" t="s">
        <v>1085</v>
      </c>
      <c r="C496" s="204" t="s">
        <v>14</v>
      </c>
      <c r="D496" s="207" t="s">
        <v>1086</v>
      </c>
      <c r="E496" s="7"/>
      <c r="F496" s="5"/>
      <c r="G496" s="203">
        <v>35000</v>
      </c>
    </row>
    <row r="497" spans="1:7" x14ac:dyDescent="0.25">
      <c r="A497" s="217">
        <v>45113</v>
      </c>
      <c r="B497" t="s">
        <v>1162</v>
      </c>
      <c r="C497" s="204" t="s">
        <v>14</v>
      </c>
      <c r="D497" t="s">
        <v>20</v>
      </c>
      <c r="E497" s="7"/>
      <c r="F497" s="5"/>
      <c r="G497" s="12">
        <v>132000</v>
      </c>
    </row>
    <row r="498" spans="1:7" x14ac:dyDescent="0.25">
      <c r="A498" s="217">
        <v>45113</v>
      </c>
      <c r="B498" t="s">
        <v>431</v>
      </c>
      <c r="C498" s="204" t="s">
        <v>14</v>
      </c>
      <c r="D498" t="s">
        <v>20</v>
      </c>
      <c r="E498" s="7"/>
      <c r="F498" s="5"/>
      <c r="G498" s="12">
        <v>11640</v>
      </c>
    </row>
    <row r="499" spans="1:7" x14ac:dyDescent="0.25">
      <c r="A499" s="217">
        <v>45125</v>
      </c>
      <c r="B499" t="s">
        <v>1163</v>
      </c>
      <c r="C499" s="204" t="s">
        <v>14</v>
      </c>
      <c r="D499" t="s">
        <v>20</v>
      </c>
      <c r="E499" s="7"/>
      <c r="F499" s="5"/>
      <c r="G499" s="12">
        <v>500600</v>
      </c>
    </row>
    <row r="500" spans="1:7" x14ac:dyDescent="0.25">
      <c r="A500" s="217">
        <v>45125</v>
      </c>
      <c r="B500" t="s">
        <v>389</v>
      </c>
      <c r="C500" s="204" t="s">
        <v>14</v>
      </c>
      <c r="D500" t="s">
        <v>20</v>
      </c>
      <c r="E500" s="7"/>
      <c r="F500" s="5"/>
      <c r="G500" s="12">
        <v>1873088</v>
      </c>
    </row>
    <row r="501" spans="1:7" x14ac:dyDescent="0.25">
      <c r="A501" s="217">
        <v>45139</v>
      </c>
      <c r="B501" t="s">
        <v>389</v>
      </c>
      <c r="C501" s="204" t="s">
        <v>14</v>
      </c>
      <c r="D501" t="s">
        <v>1165</v>
      </c>
      <c r="E501" s="7"/>
      <c r="F501" s="5"/>
      <c r="G501" s="12">
        <v>3365934</v>
      </c>
    </row>
    <row r="502" spans="1:7" x14ac:dyDescent="0.25">
      <c r="A502" s="217">
        <v>45155</v>
      </c>
      <c r="B502" t="s">
        <v>1085</v>
      </c>
      <c r="C502" s="204" t="s">
        <v>14</v>
      </c>
      <c r="D502" t="s">
        <v>20</v>
      </c>
      <c r="E502" s="7"/>
      <c r="F502" s="5"/>
      <c r="G502" s="12">
        <v>50000</v>
      </c>
    </row>
    <row r="503" spans="1:7" x14ac:dyDescent="0.25">
      <c r="A503" s="217">
        <v>45177</v>
      </c>
      <c r="B503" t="s">
        <v>1164</v>
      </c>
      <c r="C503" s="204" t="s">
        <v>14</v>
      </c>
      <c r="D503" t="s">
        <v>1166</v>
      </c>
      <c r="E503" s="7"/>
      <c r="F503" s="5"/>
      <c r="G503" s="12">
        <v>8000</v>
      </c>
    </row>
    <row r="504" spans="1:7" x14ac:dyDescent="0.25">
      <c r="A504" s="13">
        <v>45093</v>
      </c>
      <c r="B504" s="54" t="s">
        <v>172</v>
      </c>
      <c r="C504" s="163">
        <v>108777.60000000001</v>
      </c>
      <c r="D504" s="163">
        <v>6526.66</v>
      </c>
      <c r="E504" s="163">
        <v>6526.66</v>
      </c>
      <c r="F504" s="12"/>
      <c r="G504" s="12">
        <f t="shared" ref="G504:G531" si="0">SUM(C504:F504)</f>
        <v>121830.92000000001</v>
      </c>
    </row>
    <row r="505" spans="1:7" x14ac:dyDescent="0.25">
      <c r="A505" s="13">
        <v>45093</v>
      </c>
      <c r="B505" s="54" t="s">
        <v>172</v>
      </c>
      <c r="C505" s="163">
        <v>21755.52</v>
      </c>
      <c r="D505" s="163">
        <v>1305.33</v>
      </c>
      <c r="E505" s="163">
        <v>1305.33</v>
      </c>
      <c r="F505" s="12"/>
      <c r="G505" s="12">
        <f t="shared" si="0"/>
        <v>24366.18</v>
      </c>
    </row>
    <row r="506" spans="1:7" x14ac:dyDescent="0.25">
      <c r="A506" s="13">
        <v>45103</v>
      </c>
      <c r="B506" s="54" t="s">
        <v>172</v>
      </c>
      <c r="C506" s="163">
        <v>119655.36</v>
      </c>
      <c r="D506" s="163">
        <v>7179.32</v>
      </c>
      <c r="E506" s="163">
        <v>7179.32</v>
      </c>
      <c r="F506" s="12"/>
      <c r="G506" s="12">
        <f t="shared" si="0"/>
        <v>134014</v>
      </c>
    </row>
    <row r="507" spans="1:7" x14ac:dyDescent="0.25">
      <c r="A507" s="13">
        <v>45106</v>
      </c>
      <c r="B507" s="54" t="s">
        <v>172</v>
      </c>
      <c r="C507" s="163">
        <v>130533.12</v>
      </c>
      <c r="D507" s="163">
        <v>7831.99</v>
      </c>
      <c r="E507" s="163">
        <v>7831.99</v>
      </c>
      <c r="F507" s="12"/>
      <c r="G507" s="12">
        <f t="shared" si="0"/>
        <v>146197.09999999998</v>
      </c>
    </row>
    <row r="508" spans="1:7" x14ac:dyDescent="0.25">
      <c r="A508" s="13">
        <v>45092</v>
      </c>
      <c r="B508" s="54" t="s">
        <v>66</v>
      </c>
      <c r="C508" s="163">
        <v>86072</v>
      </c>
      <c r="D508" s="163">
        <v>2151.8000000000002</v>
      </c>
      <c r="E508" s="163">
        <v>2151.8000000000002</v>
      </c>
      <c r="F508" s="12"/>
      <c r="G508" s="12">
        <f t="shared" si="0"/>
        <v>90375.6</v>
      </c>
    </row>
    <row r="509" spans="1:7" x14ac:dyDescent="0.25">
      <c r="A509" s="13">
        <v>45092</v>
      </c>
      <c r="B509" s="54" t="s">
        <v>66</v>
      </c>
      <c r="C509" s="163">
        <v>75273</v>
      </c>
      <c r="D509" s="163">
        <v>1881.83</v>
      </c>
      <c r="E509" s="163">
        <v>1881.83</v>
      </c>
      <c r="F509" s="12"/>
      <c r="G509" s="12">
        <f t="shared" si="0"/>
        <v>79036.66</v>
      </c>
    </row>
    <row r="510" spans="1:7" x14ac:dyDescent="0.25">
      <c r="A510" s="13">
        <v>45100</v>
      </c>
      <c r="B510" s="54" t="s">
        <v>487</v>
      </c>
      <c r="C510" s="163">
        <v>73656</v>
      </c>
      <c r="D510" s="163">
        <v>1841.4</v>
      </c>
      <c r="E510" s="163">
        <v>1841.4</v>
      </c>
      <c r="F510" s="12"/>
      <c r="G510" s="12">
        <f t="shared" si="0"/>
        <v>77338.799999999988</v>
      </c>
    </row>
    <row r="511" spans="1:7" x14ac:dyDescent="0.25">
      <c r="A511" s="13">
        <v>45103</v>
      </c>
      <c r="B511" s="54" t="s">
        <v>487</v>
      </c>
      <c r="C511" s="163">
        <v>31500</v>
      </c>
      <c r="D511" s="163">
        <v>787.5</v>
      </c>
      <c r="E511" s="163">
        <v>787.5</v>
      </c>
      <c r="F511" s="12"/>
      <c r="G511" s="12">
        <f t="shared" si="0"/>
        <v>33075</v>
      </c>
    </row>
    <row r="512" spans="1:7" x14ac:dyDescent="0.25">
      <c r="A512" s="13">
        <v>45104</v>
      </c>
      <c r="B512" s="54" t="s">
        <v>507</v>
      </c>
      <c r="C512" s="163">
        <v>93632</v>
      </c>
      <c r="D512" s="163">
        <v>2340.8000000000002</v>
      </c>
      <c r="E512" s="163">
        <v>2340.8000000000002</v>
      </c>
      <c r="F512" s="12"/>
      <c r="G512" s="12">
        <f t="shared" si="0"/>
        <v>98313.600000000006</v>
      </c>
    </row>
    <row r="513" spans="1:7" x14ac:dyDescent="0.25">
      <c r="A513" s="13">
        <v>45105</v>
      </c>
      <c r="B513" s="54" t="s">
        <v>507</v>
      </c>
      <c r="C513" s="163">
        <v>118569.5</v>
      </c>
      <c r="D513" s="163">
        <v>2964.24</v>
      </c>
      <c r="E513" s="163">
        <v>2964.24</v>
      </c>
      <c r="F513" s="12"/>
      <c r="G513" s="12">
        <f t="shared" si="0"/>
        <v>124497.98000000001</v>
      </c>
    </row>
    <row r="514" spans="1:7" x14ac:dyDescent="0.25">
      <c r="A514" s="13">
        <v>45107</v>
      </c>
      <c r="B514" s="54" t="s">
        <v>66</v>
      </c>
      <c r="C514" s="163">
        <v>87958.5</v>
      </c>
      <c r="D514" s="163">
        <v>2198.96</v>
      </c>
      <c r="E514" s="163">
        <v>2198.96</v>
      </c>
      <c r="F514" s="12"/>
      <c r="G514" s="12">
        <f t="shared" si="0"/>
        <v>92356.420000000013</v>
      </c>
    </row>
    <row r="515" spans="1:7" x14ac:dyDescent="0.25">
      <c r="A515" s="13">
        <v>45107</v>
      </c>
      <c r="B515" s="54" t="s">
        <v>66</v>
      </c>
      <c r="C515" s="163">
        <v>89806.5</v>
      </c>
      <c r="D515" s="163">
        <v>2245.16</v>
      </c>
      <c r="E515" s="163">
        <v>2245.16</v>
      </c>
      <c r="F515" s="12"/>
      <c r="G515" s="12">
        <f t="shared" si="0"/>
        <v>94296.82</v>
      </c>
    </row>
    <row r="516" spans="1:7" x14ac:dyDescent="0.25">
      <c r="A516" s="13">
        <v>45100</v>
      </c>
      <c r="B516" s="54" t="s">
        <v>427</v>
      </c>
      <c r="C516" s="163">
        <v>147500</v>
      </c>
      <c r="D516" s="163">
        <v>20650</v>
      </c>
      <c r="E516" s="163">
        <v>20650</v>
      </c>
      <c r="F516" s="12"/>
      <c r="G516" s="12">
        <f t="shared" si="0"/>
        <v>188800</v>
      </c>
    </row>
    <row r="517" spans="1:7" x14ac:dyDescent="0.25">
      <c r="A517" s="13">
        <v>45100</v>
      </c>
      <c r="B517" s="54" t="s">
        <v>427</v>
      </c>
      <c r="C517" s="163">
        <v>147500</v>
      </c>
      <c r="D517" s="163">
        <v>20650</v>
      </c>
      <c r="E517" s="163">
        <v>20650</v>
      </c>
      <c r="F517" s="12"/>
      <c r="G517" s="12">
        <f t="shared" si="0"/>
        <v>188800</v>
      </c>
    </row>
    <row r="518" spans="1:7" x14ac:dyDescent="0.25">
      <c r="A518" s="13">
        <v>45100</v>
      </c>
      <c r="B518" s="54" t="s">
        <v>427</v>
      </c>
      <c r="C518" s="163">
        <v>59000</v>
      </c>
      <c r="D518" s="163">
        <v>8260</v>
      </c>
      <c r="E518" s="163">
        <v>8260</v>
      </c>
      <c r="F518" s="12"/>
      <c r="G518" s="12">
        <f t="shared" si="0"/>
        <v>75520</v>
      </c>
    </row>
    <row r="519" spans="1:7" x14ac:dyDescent="0.25">
      <c r="A519" s="218">
        <v>45080</v>
      </c>
      <c r="B519" s="54" t="s">
        <v>746</v>
      </c>
      <c r="C519" s="12">
        <v>2600</v>
      </c>
      <c r="D519" s="12">
        <v>234</v>
      </c>
      <c r="E519" s="12">
        <v>234</v>
      </c>
      <c r="F519" s="12"/>
      <c r="G519" s="12">
        <f t="shared" si="0"/>
        <v>3068</v>
      </c>
    </row>
    <row r="520" spans="1:7" x14ac:dyDescent="0.25">
      <c r="A520" s="218">
        <v>45084</v>
      </c>
      <c r="B520" s="54" t="s">
        <v>41</v>
      </c>
      <c r="C520" s="12">
        <v>1680</v>
      </c>
      <c r="D520" s="12">
        <v>151.19999999999999</v>
      </c>
      <c r="E520" s="12">
        <v>151.19999999999999</v>
      </c>
      <c r="F520" s="12"/>
      <c r="G520" s="12">
        <f t="shared" si="0"/>
        <v>1982.4</v>
      </c>
    </row>
    <row r="521" spans="1:7" x14ac:dyDescent="0.25">
      <c r="A521" s="218">
        <v>45086</v>
      </c>
      <c r="B521" s="54" t="s">
        <v>63</v>
      </c>
      <c r="C521" s="12">
        <v>14297.49</v>
      </c>
      <c r="D521" s="12">
        <v>1286.77</v>
      </c>
      <c r="E521" s="12">
        <v>1286.77</v>
      </c>
      <c r="F521" s="12"/>
      <c r="G521" s="12">
        <f t="shared" si="0"/>
        <v>16871.03</v>
      </c>
    </row>
    <row r="522" spans="1:7" x14ac:dyDescent="0.25">
      <c r="A522" s="218">
        <v>45091</v>
      </c>
      <c r="B522" s="54" t="s">
        <v>63</v>
      </c>
      <c r="C522" s="12">
        <v>26982</v>
      </c>
      <c r="D522" s="12">
        <v>2428.38</v>
      </c>
      <c r="E522" s="12">
        <v>2428.38</v>
      </c>
      <c r="F522" s="12"/>
      <c r="G522" s="12">
        <f t="shared" si="0"/>
        <v>31838.760000000002</v>
      </c>
    </row>
    <row r="523" spans="1:7" x14ac:dyDescent="0.25">
      <c r="A523" s="218">
        <v>45091</v>
      </c>
      <c r="B523" s="54" t="s">
        <v>746</v>
      </c>
      <c r="C523" s="12">
        <v>8613</v>
      </c>
      <c r="D523" s="12">
        <v>775.17</v>
      </c>
      <c r="E523" s="12">
        <v>775.17</v>
      </c>
      <c r="F523" s="12"/>
      <c r="G523" s="12">
        <f t="shared" si="0"/>
        <v>10163.34</v>
      </c>
    </row>
    <row r="524" spans="1:7" x14ac:dyDescent="0.25">
      <c r="A524" s="218">
        <v>45100</v>
      </c>
      <c r="B524" s="54" t="s">
        <v>922</v>
      </c>
      <c r="C524" s="12">
        <v>13836.34</v>
      </c>
      <c r="D524" s="12">
        <v>1245.27</v>
      </c>
      <c r="E524" s="12">
        <v>1245.27</v>
      </c>
      <c r="F524" s="12"/>
      <c r="G524" s="12">
        <f t="shared" si="0"/>
        <v>16326.880000000001</v>
      </c>
    </row>
    <row r="525" spans="1:7" x14ac:dyDescent="0.25">
      <c r="A525" s="218">
        <v>45101</v>
      </c>
      <c r="B525" s="54" t="s">
        <v>922</v>
      </c>
      <c r="C525" s="12">
        <v>59333.31</v>
      </c>
      <c r="D525" s="12">
        <v>5340</v>
      </c>
      <c r="E525" s="12">
        <v>5340</v>
      </c>
      <c r="F525" s="12"/>
      <c r="G525" s="12">
        <f t="shared" si="0"/>
        <v>70013.31</v>
      </c>
    </row>
    <row r="526" spans="1:7" x14ac:dyDescent="0.25">
      <c r="A526" s="218">
        <v>45103</v>
      </c>
      <c r="B526" s="54" t="s">
        <v>93</v>
      </c>
      <c r="C526" s="12">
        <v>1513390</v>
      </c>
      <c r="D526" s="12">
        <v>136205.1</v>
      </c>
      <c r="E526" s="12">
        <v>136205.1</v>
      </c>
      <c r="F526" s="12"/>
      <c r="G526" s="12">
        <v>1787586</v>
      </c>
    </row>
    <row r="527" spans="1:7" x14ac:dyDescent="0.25">
      <c r="A527" s="218">
        <v>45103</v>
      </c>
      <c r="B527" s="54" t="s">
        <v>93</v>
      </c>
      <c r="C527" s="12">
        <v>60728</v>
      </c>
      <c r="D527" s="12">
        <v>5465.52</v>
      </c>
      <c r="E527" s="12">
        <v>5465.52</v>
      </c>
      <c r="F527" s="12"/>
      <c r="G527" s="12">
        <v>71731</v>
      </c>
    </row>
    <row r="528" spans="1:7" x14ac:dyDescent="0.25">
      <c r="A528" s="218">
        <v>45103</v>
      </c>
      <c r="B528" s="54" t="s">
        <v>172</v>
      </c>
      <c r="C528" s="12">
        <v>10677.9</v>
      </c>
      <c r="D528" s="12">
        <v>961.01</v>
      </c>
      <c r="E528" s="12">
        <v>961.01</v>
      </c>
      <c r="F528" s="12"/>
      <c r="G528" s="12">
        <f t="shared" si="0"/>
        <v>12599.92</v>
      </c>
    </row>
    <row r="529" spans="1:7" x14ac:dyDescent="0.25">
      <c r="A529" s="218">
        <v>45103</v>
      </c>
      <c r="B529" s="54" t="s">
        <v>172</v>
      </c>
      <c r="C529" s="12">
        <v>10677.9</v>
      </c>
      <c r="D529" s="12">
        <v>961.01</v>
      </c>
      <c r="E529" s="12">
        <v>961.01</v>
      </c>
      <c r="F529" s="12"/>
      <c r="G529" s="12">
        <f t="shared" si="0"/>
        <v>12599.92</v>
      </c>
    </row>
    <row r="530" spans="1:7" x14ac:dyDescent="0.25">
      <c r="A530" s="218">
        <v>45105</v>
      </c>
      <c r="B530" s="54" t="s">
        <v>582</v>
      </c>
      <c r="C530" s="12">
        <v>1650</v>
      </c>
      <c r="D530" s="12">
        <v>148.5</v>
      </c>
      <c r="E530" s="12">
        <v>148.5</v>
      </c>
      <c r="F530" s="12"/>
      <c r="G530" s="12">
        <f t="shared" si="0"/>
        <v>1947</v>
      </c>
    </row>
    <row r="531" spans="1:7" x14ac:dyDescent="0.25">
      <c r="A531" s="218">
        <v>45107</v>
      </c>
      <c r="B531" s="54" t="s">
        <v>172</v>
      </c>
      <c r="C531" s="12">
        <v>17796.5</v>
      </c>
      <c r="D531" s="12">
        <v>1601.69</v>
      </c>
      <c r="E531" s="12">
        <v>1601.69</v>
      </c>
      <c r="F531" s="12"/>
      <c r="G531" s="12">
        <f t="shared" si="0"/>
        <v>20999.879999999997</v>
      </c>
    </row>
    <row r="532" spans="1:7" x14ac:dyDescent="0.25">
      <c r="A532" s="239">
        <v>45118</v>
      </c>
      <c r="B532" t="s">
        <v>172</v>
      </c>
      <c r="C532" s="12">
        <v>119655.36</v>
      </c>
      <c r="D532" s="12">
        <v>7179.32</v>
      </c>
      <c r="E532" s="12">
        <v>7179.32</v>
      </c>
      <c r="F532" s="12"/>
      <c r="G532" s="12">
        <f>SUM(C532:F532)</f>
        <v>134014</v>
      </c>
    </row>
    <row r="533" spans="1:7" x14ac:dyDescent="0.25">
      <c r="A533" s="240">
        <v>45118</v>
      </c>
      <c r="B533" t="s">
        <v>172</v>
      </c>
      <c r="C533" s="12">
        <v>135972</v>
      </c>
      <c r="D533" s="12">
        <v>8158.32</v>
      </c>
      <c r="E533" s="12">
        <v>8158.32</v>
      </c>
      <c r="F533" s="12"/>
      <c r="G533" s="12">
        <f t="shared" ref="G533:G596" si="1">SUM(C533:F533)</f>
        <v>152288.64000000001</v>
      </c>
    </row>
    <row r="534" spans="1:7" x14ac:dyDescent="0.25">
      <c r="A534" s="240">
        <v>45129</v>
      </c>
      <c r="B534" t="s">
        <v>172</v>
      </c>
      <c r="C534" s="12">
        <v>108777.60000000001</v>
      </c>
      <c r="D534" s="12">
        <v>6526.66</v>
      </c>
      <c r="E534" s="12">
        <v>6526.66</v>
      </c>
      <c r="F534" s="12"/>
      <c r="G534" s="12">
        <f t="shared" si="1"/>
        <v>121830.92000000001</v>
      </c>
    </row>
    <row r="535" spans="1:7" x14ac:dyDescent="0.25">
      <c r="A535" s="240">
        <v>45146</v>
      </c>
      <c r="B535" t="s">
        <v>172</v>
      </c>
      <c r="C535" s="12">
        <v>122428.08</v>
      </c>
      <c r="D535" s="12">
        <v>7345.68</v>
      </c>
      <c r="E535" s="12">
        <v>7345.68</v>
      </c>
      <c r="F535" s="12"/>
      <c r="G535" s="12">
        <f t="shared" si="1"/>
        <v>137119.44</v>
      </c>
    </row>
    <row r="536" spans="1:7" x14ac:dyDescent="0.25">
      <c r="A536" s="240">
        <v>45153</v>
      </c>
      <c r="B536" t="s">
        <v>66</v>
      </c>
      <c r="C536" s="12">
        <v>56000</v>
      </c>
      <c r="D536" s="12">
        <v>3360</v>
      </c>
      <c r="E536" s="12">
        <v>3360</v>
      </c>
      <c r="F536" s="12"/>
      <c r="G536" s="12">
        <f t="shared" si="1"/>
        <v>62720</v>
      </c>
    </row>
    <row r="537" spans="1:7" x14ac:dyDescent="0.25">
      <c r="A537" s="240">
        <v>45169</v>
      </c>
      <c r="B537" t="s">
        <v>66</v>
      </c>
      <c r="C537" s="12">
        <v>53732</v>
      </c>
      <c r="D537" s="12">
        <v>3223.92</v>
      </c>
      <c r="E537" s="12">
        <v>3223.92</v>
      </c>
      <c r="F537" s="12"/>
      <c r="G537" s="12">
        <f t="shared" si="1"/>
        <v>60179.839999999997</v>
      </c>
    </row>
    <row r="538" spans="1:7" x14ac:dyDescent="0.25">
      <c r="A538" s="239">
        <v>45111</v>
      </c>
      <c r="B538" t="s">
        <v>487</v>
      </c>
      <c r="C538" s="12">
        <v>5600</v>
      </c>
      <c r="D538" s="12">
        <v>504</v>
      </c>
      <c r="E538" s="12">
        <v>504</v>
      </c>
      <c r="F538" s="12"/>
      <c r="G538" s="12">
        <f t="shared" si="1"/>
        <v>6608</v>
      </c>
    </row>
    <row r="539" spans="1:7" x14ac:dyDescent="0.25">
      <c r="A539" s="240">
        <v>45112</v>
      </c>
      <c r="B539" t="s">
        <v>582</v>
      </c>
      <c r="C539" s="12">
        <v>2392</v>
      </c>
      <c r="D539" s="12">
        <v>215.28</v>
      </c>
      <c r="E539" s="12">
        <v>215.28</v>
      </c>
      <c r="F539" s="12"/>
      <c r="G539" s="12">
        <f t="shared" si="1"/>
        <v>2822.5600000000004</v>
      </c>
    </row>
    <row r="540" spans="1:7" x14ac:dyDescent="0.25">
      <c r="A540" s="240">
        <v>45118</v>
      </c>
      <c r="B540" t="s">
        <v>746</v>
      </c>
      <c r="C540" s="12">
        <v>2240</v>
      </c>
      <c r="D540" s="12">
        <v>201.6</v>
      </c>
      <c r="E540" s="12">
        <v>201.6</v>
      </c>
      <c r="F540" s="12"/>
      <c r="G540" s="12">
        <f t="shared" si="1"/>
        <v>2643.2</v>
      </c>
    </row>
    <row r="541" spans="1:7" x14ac:dyDescent="0.25">
      <c r="A541" s="240">
        <v>45119</v>
      </c>
      <c r="B541" t="s">
        <v>1167</v>
      </c>
      <c r="C541" s="12">
        <v>126750</v>
      </c>
      <c r="D541" s="12">
        <v>11407.5</v>
      </c>
      <c r="E541" s="12">
        <v>11407.5</v>
      </c>
      <c r="F541" s="12"/>
      <c r="G541" s="12">
        <f t="shared" si="1"/>
        <v>149565</v>
      </c>
    </row>
    <row r="542" spans="1:7" x14ac:dyDescent="0.25">
      <c r="A542" s="240">
        <v>45119</v>
      </c>
      <c r="B542" t="s">
        <v>63</v>
      </c>
      <c r="C542" s="12">
        <v>5155.95</v>
      </c>
      <c r="D542" s="12">
        <v>464.04</v>
      </c>
      <c r="E542" s="12">
        <v>464.04</v>
      </c>
      <c r="F542" s="12"/>
      <c r="G542" s="12">
        <f t="shared" si="1"/>
        <v>6084.03</v>
      </c>
    </row>
    <row r="543" spans="1:7" x14ac:dyDescent="0.25">
      <c r="A543" s="240">
        <v>45120</v>
      </c>
      <c r="B543" t="s">
        <v>47</v>
      </c>
      <c r="C543" s="12">
        <v>1475</v>
      </c>
      <c r="D543" s="12">
        <v>132.75</v>
      </c>
      <c r="E543" s="12">
        <v>132.75</v>
      </c>
      <c r="F543" s="12"/>
      <c r="G543" s="12">
        <f t="shared" si="1"/>
        <v>1740.5</v>
      </c>
    </row>
    <row r="544" spans="1:7" x14ac:dyDescent="0.25">
      <c r="A544" s="240">
        <v>45120</v>
      </c>
      <c r="B544" t="s">
        <v>172</v>
      </c>
      <c r="C544" s="12">
        <v>10677.9</v>
      </c>
      <c r="D544" s="12">
        <v>961.01</v>
      </c>
      <c r="E544" s="12">
        <v>961.01</v>
      </c>
      <c r="F544" s="12"/>
      <c r="G544" s="12">
        <f t="shared" si="1"/>
        <v>12599.92</v>
      </c>
    </row>
    <row r="545" spans="1:7" x14ac:dyDescent="0.25">
      <c r="A545" s="240">
        <v>45125</v>
      </c>
      <c r="B545" t="s">
        <v>358</v>
      </c>
      <c r="C545" s="12">
        <v>7455</v>
      </c>
      <c r="D545" s="12">
        <v>670.95</v>
      </c>
      <c r="E545" s="12">
        <v>670.95</v>
      </c>
      <c r="F545" s="12"/>
      <c r="G545" s="12">
        <f t="shared" si="1"/>
        <v>8796.9</v>
      </c>
    </row>
    <row r="546" spans="1:7" x14ac:dyDescent="0.25">
      <c r="A546" s="240">
        <v>45127</v>
      </c>
      <c r="B546" t="s">
        <v>85</v>
      </c>
      <c r="C546" s="12">
        <v>30600</v>
      </c>
      <c r="D546" s="12">
        <v>2754</v>
      </c>
      <c r="E546" s="12">
        <v>2754</v>
      </c>
      <c r="F546" s="12"/>
      <c r="G546" s="12">
        <f t="shared" si="1"/>
        <v>36108</v>
      </c>
    </row>
    <row r="547" spans="1:7" x14ac:dyDescent="0.25">
      <c r="A547" s="240">
        <v>45129</v>
      </c>
      <c r="B547" t="s">
        <v>100</v>
      </c>
      <c r="C547" s="12">
        <v>2400</v>
      </c>
      <c r="D547" s="12">
        <v>216</v>
      </c>
      <c r="E547" s="12">
        <v>216</v>
      </c>
      <c r="F547" s="12"/>
      <c r="G547" s="12">
        <f t="shared" si="1"/>
        <v>2832</v>
      </c>
    </row>
    <row r="548" spans="1:7" x14ac:dyDescent="0.25">
      <c r="A548" s="240">
        <v>45131</v>
      </c>
      <c r="B548" t="s">
        <v>487</v>
      </c>
      <c r="C548" s="12">
        <v>10100</v>
      </c>
      <c r="D548" s="12">
        <v>909</v>
      </c>
      <c r="E548" s="12">
        <v>909</v>
      </c>
      <c r="F548" s="12"/>
      <c r="G548" s="12">
        <f t="shared" si="1"/>
        <v>11918</v>
      </c>
    </row>
    <row r="549" spans="1:7" x14ac:dyDescent="0.25">
      <c r="A549" s="240">
        <v>45132</v>
      </c>
      <c r="B549" t="s">
        <v>63</v>
      </c>
      <c r="C549" s="12">
        <v>2840.68</v>
      </c>
      <c r="D549" s="12">
        <v>255.66</v>
      </c>
      <c r="E549" s="12">
        <v>255.66</v>
      </c>
      <c r="F549" s="12"/>
      <c r="G549" s="12">
        <f t="shared" si="1"/>
        <v>3351.9999999999995</v>
      </c>
    </row>
    <row r="550" spans="1:7" x14ac:dyDescent="0.25">
      <c r="A550" s="240">
        <v>45133</v>
      </c>
      <c r="B550" t="s">
        <v>746</v>
      </c>
      <c r="C550" s="12">
        <v>3087</v>
      </c>
      <c r="D550" s="12">
        <v>277.83</v>
      </c>
      <c r="E550" s="12">
        <v>277.83</v>
      </c>
      <c r="F550" s="12"/>
      <c r="G550" s="12">
        <f t="shared" si="1"/>
        <v>3642.66</v>
      </c>
    </row>
    <row r="551" spans="1:7" x14ac:dyDescent="0.25">
      <c r="A551" s="240">
        <v>45134</v>
      </c>
      <c r="B551" t="s">
        <v>63</v>
      </c>
      <c r="C551" s="12">
        <v>1281.3599999999999</v>
      </c>
      <c r="D551" s="12">
        <v>115.32</v>
      </c>
      <c r="E551" s="12">
        <v>115.32</v>
      </c>
      <c r="F551" s="12"/>
      <c r="G551" s="12">
        <f t="shared" si="1"/>
        <v>1511.9999999999998</v>
      </c>
    </row>
    <row r="552" spans="1:7" x14ac:dyDescent="0.25">
      <c r="A552" s="240">
        <v>45136</v>
      </c>
      <c r="B552" t="s">
        <v>93</v>
      </c>
      <c r="C552" s="12">
        <v>1550764</v>
      </c>
      <c r="D552" s="12">
        <v>139568.76</v>
      </c>
      <c r="E552" s="12">
        <v>139568.76</v>
      </c>
      <c r="F552" s="12"/>
      <c r="G552" s="12">
        <f>SUM(C552:F552)+1830</f>
        <v>1831731.52</v>
      </c>
    </row>
    <row r="553" spans="1:7" x14ac:dyDescent="0.25">
      <c r="A553" s="240">
        <v>45136</v>
      </c>
      <c r="B553" t="s">
        <v>93</v>
      </c>
      <c r="C553" s="12">
        <v>1550764</v>
      </c>
      <c r="D553" s="12">
        <v>139568.76</v>
      </c>
      <c r="E553" s="12">
        <v>139568.76</v>
      </c>
      <c r="F553" s="12"/>
      <c r="G553" s="12">
        <f>SUM(C553:F553)+1830</f>
        <v>1831731.52</v>
      </c>
    </row>
    <row r="554" spans="1:7" x14ac:dyDescent="0.25">
      <c r="A554" s="240">
        <v>45143</v>
      </c>
      <c r="B554" t="s">
        <v>93</v>
      </c>
      <c r="C554" s="12">
        <v>59100</v>
      </c>
      <c r="D554" s="12">
        <v>5319</v>
      </c>
      <c r="E554" s="12">
        <v>5319</v>
      </c>
      <c r="F554" s="12"/>
      <c r="G554" s="12">
        <f>SUM(C554:F554)+70</f>
        <v>69808</v>
      </c>
    </row>
    <row r="555" spans="1:7" x14ac:dyDescent="0.25">
      <c r="A555" s="240">
        <v>45143</v>
      </c>
      <c r="B555" t="s">
        <v>922</v>
      </c>
      <c r="C555" s="12">
        <v>195580.17</v>
      </c>
      <c r="D555" s="12">
        <v>17602.22</v>
      </c>
      <c r="E555" s="12">
        <v>17602.22</v>
      </c>
      <c r="F555" s="12"/>
      <c r="G555" s="12">
        <f t="shared" si="1"/>
        <v>230784.61000000002</v>
      </c>
    </row>
    <row r="556" spans="1:7" x14ac:dyDescent="0.25">
      <c r="A556" s="240">
        <v>45144</v>
      </c>
      <c r="B556" t="s">
        <v>93</v>
      </c>
      <c r="C556" s="12">
        <v>1288225</v>
      </c>
      <c r="D556" s="12">
        <v>115940.25</v>
      </c>
      <c r="E556" s="12">
        <v>115940.25</v>
      </c>
      <c r="F556" s="12"/>
      <c r="G556" s="12">
        <f>SUM(C556:F556)+1520</f>
        <v>1521625.5</v>
      </c>
    </row>
    <row r="557" spans="1:7" x14ac:dyDescent="0.25">
      <c r="A557" s="240">
        <v>45144</v>
      </c>
      <c r="B557" t="s">
        <v>93</v>
      </c>
      <c r="C557" s="12">
        <v>300705</v>
      </c>
      <c r="D557" s="12">
        <v>27063.45</v>
      </c>
      <c r="E557" s="12">
        <v>27063.45</v>
      </c>
      <c r="F557" s="12"/>
      <c r="G557" s="12">
        <f>SUM(C557:F557)+355</f>
        <v>355186.9</v>
      </c>
    </row>
    <row r="558" spans="1:7" x14ac:dyDescent="0.25">
      <c r="A558" s="240">
        <v>45147</v>
      </c>
      <c r="B558" t="s">
        <v>746</v>
      </c>
      <c r="C558" s="12">
        <v>3340</v>
      </c>
      <c r="D558" s="12">
        <v>300.60000000000002</v>
      </c>
      <c r="E558" s="12">
        <v>300.60000000000002</v>
      </c>
      <c r="F558" s="12"/>
      <c r="G558" s="12">
        <f t="shared" si="1"/>
        <v>3941.2</v>
      </c>
    </row>
    <row r="559" spans="1:7" x14ac:dyDescent="0.25">
      <c r="A559" s="240">
        <v>45147</v>
      </c>
      <c r="B559" t="s">
        <v>487</v>
      </c>
      <c r="C559" s="12">
        <v>12350</v>
      </c>
      <c r="D559" s="12">
        <v>1111.5</v>
      </c>
      <c r="E559" s="12">
        <v>1111.5</v>
      </c>
      <c r="F559" s="12"/>
      <c r="G559" s="12">
        <f t="shared" si="1"/>
        <v>14573</v>
      </c>
    </row>
    <row r="560" spans="1:7" x14ac:dyDescent="0.25">
      <c r="A560" s="240">
        <v>45149</v>
      </c>
      <c r="B560" t="s">
        <v>944</v>
      </c>
      <c r="C560" s="12">
        <v>397197.21</v>
      </c>
      <c r="D560" s="12">
        <v>35747.75</v>
      </c>
      <c r="E560" s="12">
        <v>35747.75</v>
      </c>
      <c r="F560" s="12"/>
      <c r="G560" s="12">
        <f t="shared" si="1"/>
        <v>468692.71</v>
      </c>
    </row>
    <row r="561" spans="1:7" x14ac:dyDescent="0.25">
      <c r="A561" s="240">
        <v>45157</v>
      </c>
      <c r="B561" t="s">
        <v>729</v>
      </c>
      <c r="C561" s="12">
        <v>22200</v>
      </c>
      <c r="D561" s="12">
        <v>1998</v>
      </c>
      <c r="E561" s="12">
        <v>1998</v>
      </c>
      <c r="F561" s="12"/>
      <c r="G561" s="12">
        <f t="shared" si="1"/>
        <v>26196</v>
      </c>
    </row>
    <row r="562" spans="1:7" x14ac:dyDescent="0.25">
      <c r="A562" s="240">
        <v>45164</v>
      </c>
      <c r="B562" t="s">
        <v>100</v>
      </c>
      <c r="C562" s="12">
        <v>1300</v>
      </c>
      <c r="D562" s="12">
        <v>117</v>
      </c>
      <c r="E562" s="12">
        <v>117</v>
      </c>
      <c r="F562" s="12"/>
      <c r="G562" s="12">
        <f t="shared" si="1"/>
        <v>1534</v>
      </c>
    </row>
    <row r="563" spans="1:7" x14ac:dyDescent="0.25">
      <c r="A563" s="240">
        <v>45170</v>
      </c>
      <c r="B563" t="s">
        <v>1168</v>
      </c>
      <c r="C563" s="12">
        <v>200000</v>
      </c>
      <c r="D563" s="12">
        <v>18000</v>
      </c>
      <c r="E563" s="12">
        <v>18000</v>
      </c>
      <c r="F563" s="12"/>
      <c r="G563" s="12">
        <f t="shared" si="1"/>
        <v>236000</v>
      </c>
    </row>
    <row r="564" spans="1:7" x14ac:dyDescent="0.25">
      <c r="A564" s="240">
        <v>45176</v>
      </c>
      <c r="B564" t="s">
        <v>1169</v>
      </c>
      <c r="C564" s="12">
        <v>33037.29</v>
      </c>
      <c r="D564" s="12">
        <v>2973.36</v>
      </c>
      <c r="E564" s="12">
        <v>2973.36</v>
      </c>
      <c r="F564" s="12"/>
      <c r="G564" s="12">
        <f t="shared" si="1"/>
        <v>38984.01</v>
      </c>
    </row>
    <row r="565" spans="1:7" x14ac:dyDescent="0.25">
      <c r="A565" s="240">
        <v>45176</v>
      </c>
      <c r="B565" t="s">
        <v>1169</v>
      </c>
      <c r="C565" s="12">
        <v>27444.080000000002</v>
      </c>
      <c r="D565" s="12">
        <v>2469.9699999999998</v>
      </c>
      <c r="E565" s="12">
        <v>2469.9699999999998</v>
      </c>
      <c r="F565" s="12"/>
      <c r="G565" s="12">
        <f t="shared" si="1"/>
        <v>32384.020000000004</v>
      </c>
    </row>
    <row r="566" spans="1:7" x14ac:dyDescent="0.25">
      <c r="A566" s="240">
        <v>45177</v>
      </c>
      <c r="B566" t="s">
        <v>487</v>
      </c>
      <c r="C566" s="12">
        <v>12350</v>
      </c>
      <c r="D566" s="12">
        <v>1111.5</v>
      </c>
      <c r="E566" s="12">
        <v>1111.5</v>
      </c>
      <c r="F566" s="12"/>
      <c r="G566" s="12">
        <f t="shared" si="1"/>
        <v>14573</v>
      </c>
    </row>
    <row r="567" spans="1:7" x14ac:dyDescent="0.25">
      <c r="A567" s="240">
        <v>45184</v>
      </c>
      <c r="B567" t="s">
        <v>582</v>
      </c>
      <c r="C567" s="12">
        <v>12415</v>
      </c>
      <c r="D567" s="12">
        <v>1117.3499999999999</v>
      </c>
      <c r="E567" s="12">
        <v>1117.3499999999999</v>
      </c>
      <c r="F567" s="12"/>
      <c r="G567" s="12">
        <f t="shared" si="1"/>
        <v>14649.7</v>
      </c>
    </row>
    <row r="568" spans="1:7" x14ac:dyDescent="0.25">
      <c r="A568" s="239">
        <v>45108</v>
      </c>
      <c r="B568" t="s">
        <v>791</v>
      </c>
      <c r="C568" s="12">
        <v>683.5</v>
      </c>
      <c r="D568" s="12">
        <v>95.75</v>
      </c>
      <c r="E568" s="12">
        <v>95.75</v>
      </c>
      <c r="F568" s="12"/>
      <c r="G568" s="12">
        <f t="shared" si="1"/>
        <v>875</v>
      </c>
    </row>
    <row r="569" spans="1:7" x14ac:dyDescent="0.25">
      <c r="A569" s="240">
        <v>45112</v>
      </c>
      <c r="B569" t="s">
        <v>427</v>
      </c>
      <c r="C569" s="12">
        <v>66250</v>
      </c>
      <c r="D569" s="12">
        <v>9275</v>
      </c>
      <c r="E569" s="12">
        <v>9275</v>
      </c>
      <c r="F569" s="12"/>
      <c r="G569" s="12">
        <f t="shared" si="1"/>
        <v>84800</v>
      </c>
    </row>
    <row r="570" spans="1:7" x14ac:dyDescent="0.25">
      <c r="A570" s="240">
        <v>45118</v>
      </c>
      <c r="B570" t="s">
        <v>427</v>
      </c>
      <c r="C570" s="12">
        <v>72500</v>
      </c>
      <c r="D570" s="12">
        <v>10150</v>
      </c>
      <c r="E570" s="12">
        <v>10150</v>
      </c>
      <c r="F570" s="12"/>
      <c r="G570" s="12">
        <f t="shared" si="1"/>
        <v>92800</v>
      </c>
    </row>
    <row r="571" spans="1:7" x14ac:dyDescent="0.25">
      <c r="A571" s="240">
        <v>45118</v>
      </c>
      <c r="B571" t="s">
        <v>427</v>
      </c>
      <c r="C571" s="12">
        <v>72500</v>
      </c>
      <c r="D571" s="12">
        <v>10150</v>
      </c>
      <c r="E571" s="12">
        <v>10150</v>
      </c>
      <c r="F571" s="12"/>
      <c r="G571" s="12">
        <f t="shared" si="1"/>
        <v>92800</v>
      </c>
    </row>
    <row r="572" spans="1:7" x14ac:dyDescent="0.25">
      <c r="A572" s="240">
        <v>45124</v>
      </c>
      <c r="B572" t="s">
        <v>427</v>
      </c>
      <c r="C572" s="12">
        <v>143500</v>
      </c>
      <c r="D572" s="12">
        <v>20090</v>
      </c>
      <c r="E572" s="12">
        <v>20090</v>
      </c>
      <c r="F572" s="12"/>
      <c r="G572" s="12">
        <f t="shared" si="1"/>
        <v>183680</v>
      </c>
    </row>
    <row r="573" spans="1:7" x14ac:dyDescent="0.25">
      <c r="A573" s="240">
        <v>45138</v>
      </c>
      <c r="B573" t="s">
        <v>791</v>
      </c>
      <c r="C573" s="12">
        <v>781.2</v>
      </c>
      <c r="D573" s="12">
        <v>109.4</v>
      </c>
      <c r="E573" s="12">
        <v>109.4</v>
      </c>
      <c r="F573" s="12"/>
      <c r="G573" s="12">
        <f t="shared" si="1"/>
        <v>1000</v>
      </c>
    </row>
    <row r="574" spans="1:7" x14ac:dyDescent="0.25">
      <c r="A574" s="240">
        <v>45142</v>
      </c>
      <c r="B574" t="s">
        <v>427</v>
      </c>
      <c r="C574" s="12">
        <v>65750</v>
      </c>
      <c r="D574" s="12">
        <v>9205</v>
      </c>
      <c r="E574" s="12">
        <v>9205</v>
      </c>
      <c r="F574" s="12"/>
      <c r="G574" s="12">
        <f t="shared" si="1"/>
        <v>84160</v>
      </c>
    </row>
    <row r="575" spans="1:7" x14ac:dyDescent="0.25">
      <c r="A575" s="240">
        <v>45143</v>
      </c>
      <c r="B575" t="s">
        <v>427</v>
      </c>
      <c r="C575" s="12">
        <v>143500</v>
      </c>
      <c r="D575" s="12">
        <v>20090</v>
      </c>
      <c r="E575" s="12">
        <v>20090</v>
      </c>
      <c r="F575" s="12"/>
      <c r="G575" s="12">
        <f t="shared" si="1"/>
        <v>183680</v>
      </c>
    </row>
    <row r="576" spans="1:7" x14ac:dyDescent="0.25">
      <c r="A576" s="240">
        <v>45143</v>
      </c>
      <c r="B576" t="s">
        <v>427</v>
      </c>
      <c r="C576" s="12">
        <v>143500</v>
      </c>
      <c r="D576" s="12">
        <v>20090</v>
      </c>
      <c r="E576" s="12">
        <v>20090</v>
      </c>
      <c r="F576" s="12"/>
      <c r="G576" s="12">
        <f t="shared" si="1"/>
        <v>183680</v>
      </c>
    </row>
    <row r="577" spans="1:7" x14ac:dyDescent="0.25">
      <c r="A577" s="240">
        <v>45145</v>
      </c>
      <c r="B577" t="s">
        <v>484</v>
      </c>
      <c r="C577" s="12">
        <v>61000</v>
      </c>
      <c r="D577" s="12">
        <v>8540</v>
      </c>
      <c r="E577" s="12">
        <v>8540</v>
      </c>
      <c r="F577" s="12"/>
      <c r="G577" s="12">
        <f t="shared" si="1"/>
        <v>78080</v>
      </c>
    </row>
    <row r="578" spans="1:7" x14ac:dyDescent="0.25">
      <c r="A578" s="240">
        <v>45147</v>
      </c>
      <c r="B578" t="s">
        <v>594</v>
      </c>
      <c r="C578" s="12">
        <v>146000</v>
      </c>
      <c r="D578" s="12">
        <v>20440</v>
      </c>
      <c r="E578" s="12">
        <v>20440</v>
      </c>
      <c r="F578" s="12"/>
      <c r="G578" s="12">
        <f t="shared" si="1"/>
        <v>186880</v>
      </c>
    </row>
    <row r="579" spans="1:7" x14ac:dyDescent="0.25">
      <c r="A579" s="240">
        <v>45157</v>
      </c>
      <c r="B579" t="s">
        <v>594</v>
      </c>
      <c r="C579" s="12">
        <v>58400</v>
      </c>
      <c r="D579" s="12">
        <v>8176</v>
      </c>
      <c r="E579" s="12">
        <v>8176</v>
      </c>
      <c r="F579" s="12"/>
      <c r="G579" s="12">
        <f t="shared" si="1"/>
        <v>74752</v>
      </c>
    </row>
    <row r="580" spans="1:7" x14ac:dyDescent="0.25">
      <c r="A580" s="240">
        <v>45157</v>
      </c>
      <c r="B580" t="s">
        <v>594</v>
      </c>
      <c r="C580" s="12">
        <v>87600</v>
      </c>
      <c r="D580" s="12">
        <v>12264</v>
      </c>
      <c r="E580" s="12">
        <v>12264</v>
      </c>
      <c r="F580" s="12"/>
      <c r="G580" s="12">
        <f t="shared" si="1"/>
        <v>112128</v>
      </c>
    </row>
    <row r="581" spans="1:7" x14ac:dyDescent="0.25">
      <c r="A581" s="240">
        <v>45162</v>
      </c>
      <c r="B581" t="s">
        <v>594</v>
      </c>
      <c r="C581" s="12">
        <v>175200</v>
      </c>
      <c r="D581" s="12">
        <v>24528</v>
      </c>
      <c r="E581" s="12">
        <v>24528</v>
      </c>
      <c r="F581" s="12"/>
      <c r="G581" s="12">
        <f t="shared" si="1"/>
        <v>224256</v>
      </c>
    </row>
    <row r="582" spans="1:7" x14ac:dyDescent="0.25">
      <c r="A582" s="240">
        <v>45181</v>
      </c>
      <c r="B582" t="s">
        <v>427</v>
      </c>
      <c r="C582" s="12">
        <v>145000</v>
      </c>
      <c r="D582" s="12">
        <v>20300</v>
      </c>
      <c r="E582" s="12">
        <v>20300</v>
      </c>
      <c r="F582" s="12"/>
      <c r="G582" s="12">
        <f t="shared" si="1"/>
        <v>185600</v>
      </c>
    </row>
    <row r="583" spans="1:7" x14ac:dyDescent="0.25">
      <c r="A583" s="240">
        <v>45181</v>
      </c>
      <c r="B583" t="s">
        <v>427</v>
      </c>
      <c r="C583" s="12">
        <v>66250</v>
      </c>
      <c r="D583" s="12">
        <v>9275</v>
      </c>
      <c r="E583" s="12">
        <v>9275</v>
      </c>
      <c r="F583" s="12"/>
      <c r="G583" s="12">
        <f t="shared" si="1"/>
        <v>84800</v>
      </c>
    </row>
    <row r="584" spans="1:7" x14ac:dyDescent="0.25">
      <c r="A584" s="239">
        <v>45108</v>
      </c>
      <c r="B584" t="s">
        <v>791</v>
      </c>
      <c r="C584" s="12">
        <v>2250</v>
      </c>
      <c r="D584" s="12">
        <v>56.5</v>
      </c>
      <c r="E584" s="12">
        <v>56.5</v>
      </c>
      <c r="F584" s="12"/>
      <c r="G584" s="12">
        <f t="shared" si="1"/>
        <v>2363</v>
      </c>
    </row>
    <row r="585" spans="1:7" x14ac:dyDescent="0.25">
      <c r="A585" s="240">
        <v>45115</v>
      </c>
      <c r="B585" t="s">
        <v>487</v>
      </c>
      <c r="C585" s="12">
        <v>31500</v>
      </c>
      <c r="D585" s="12">
        <v>787.5</v>
      </c>
      <c r="E585" s="12">
        <v>787.5</v>
      </c>
      <c r="F585" s="12"/>
      <c r="G585" s="12">
        <f t="shared" si="1"/>
        <v>33075</v>
      </c>
    </row>
    <row r="586" spans="1:7" x14ac:dyDescent="0.25">
      <c r="A586" s="240">
        <v>45118</v>
      </c>
      <c r="B586" t="s">
        <v>487</v>
      </c>
      <c r="C586" s="12">
        <v>72123</v>
      </c>
      <c r="D586" s="12">
        <v>1803.08</v>
      </c>
      <c r="E586" s="12">
        <v>1803.08</v>
      </c>
      <c r="F586" s="12"/>
      <c r="G586" s="12">
        <f t="shared" si="1"/>
        <v>75729.16</v>
      </c>
    </row>
    <row r="587" spans="1:7" x14ac:dyDescent="0.25">
      <c r="A587" s="240">
        <v>45118</v>
      </c>
      <c r="B587" t="s">
        <v>746</v>
      </c>
      <c r="C587" s="12">
        <v>3900</v>
      </c>
      <c r="D587" s="12">
        <v>97.5</v>
      </c>
      <c r="E587" s="12">
        <v>97.5</v>
      </c>
      <c r="F587" s="12"/>
      <c r="G587" s="12">
        <f t="shared" si="1"/>
        <v>4095</v>
      </c>
    </row>
    <row r="588" spans="1:7" x14ac:dyDescent="0.25">
      <c r="A588" s="240">
        <v>45120</v>
      </c>
      <c r="B588" t="s">
        <v>537</v>
      </c>
      <c r="C588" s="12">
        <v>75979</v>
      </c>
      <c r="D588" s="12">
        <v>1899.48</v>
      </c>
      <c r="E588" s="12">
        <v>1899.48</v>
      </c>
      <c r="F588" s="12"/>
      <c r="G588" s="12">
        <f t="shared" si="1"/>
        <v>79777.959999999992</v>
      </c>
    </row>
    <row r="589" spans="1:7" x14ac:dyDescent="0.25">
      <c r="A589" s="240">
        <v>45126</v>
      </c>
      <c r="B589" t="s">
        <v>537</v>
      </c>
      <c r="C589" s="12">
        <v>81160.5</v>
      </c>
      <c r="D589" s="12">
        <v>2029.01</v>
      </c>
      <c r="E589" s="12">
        <v>2029.01</v>
      </c>
      <c r="F589" s="12"/>
      <c r="G589" s="12">
        <f t="shared" si="1"/>
        <v>85218.51999999999</v>
      </c>
    </row>
    <row r="590" spans="1:7" x14ac:dyDescent="0.25">
      <c r="A590" s="240">
        <v>45128</v>
      </c>
      <c r="B590" t="s">
        <v>537</v>
      </c>
      <c r="C590" s="12">
        <v>90652.5</v>
      </c>
      <c r="D590" s="12">
        <v>2266.31</v>
      </c>
      <c r="E590" s="12">
        <v>2266.31</v>
      </c>
      <c r="F590" s="12"/>
      <c r="G590" s="12">
        <f t="shared" si="1"/>
        <v>95185.12</v>
      </c>
    </row>
    <row r="591" spans="1:7" x14ac:dyDescent="0.25">
      <c r="A591" s="240">
        <v>45129</v>
      </c>
      <c r="B591" t="s">
        <v>507</v>
      </c>
      <c r="C591" s="12">
        <v>79909</v>
      </c>
      <c r="D591" s="12">
        <v>1997.73</v>
      </c>
      <c r="E591" s="12">
        <v>1997.73</v>
      </c>
      <c r="F591" s="12"/>
      <c r="G591" s="12">
        <f t="shared" si="1"/>
        <v>83904.459999999992</v>
      </c>
    </row>
    <row r="592" spans="1:7" x14ac:dyDescent="0.25">
      <c r="A592" s="240">
        <v>45133</v>
      </c>
      <c r="B592" t="s">
        <v>746</v>
      </c>
      <c r="C592" s="12">
        <v>2600</v>
      </c>
      <c r="D592" s="12">
        <v>65</v>
      </c>
      <c r="E592" s="12">
        <v>65</v>
      </c>
      <c r="F592" s="12"/>
      <c r="G592" s="12">
        <f t="shared" si="1"/>
        <v>2730</v>
      </c>
    </row>
    <row r="593" spans="1:7" x14ac:dyDescent="0.25">
      <c r="A593" s="240">
        <v>45135</v>
      </c>
      <c r="B593" t="s">
        <v>537</v>
      </c>
      <c r="C593" s="12">
        <v>85228.5</v>
      </c>
      <c r="D593" s="12">
        <v>2130.71</v>
      </c>
      <c r="E593" s="12">
        <v>2130.71</v>
      </c>
      <c r="F593" s="12"/>
      <c r="G593" s="12">
        <f t="shared" si="1"/>
        <v>89489.920000000013</v>
      </c>
    </row>
    <row r="594" spans="1:7" x14ac:dyDescent="0.25">
      <c r="A594" s="240">
        <v>45138</v>
      </c>
      <c r="B594" t="s">
        <v>791</v>
      </c>
      <c r="C594" s="12">
        <v>1125</v>
      </c>
      <c r="D594" s="12">
        <v>28</v>
      </c>
      <c r="E594" s="12">
        <v>28</v>
      </c>
      <c r="F594" s="12"/>
      <c r="G594" s="12">
        <f t="shared" si="1"/>
        <v>1181</v>
      </c>
    </row>
    <row r="595" spans="1:7" x14ac:dyDescent="0.25">
      <c r="A595" s="240">
        <v>45138</v>
      </c>
      <c r="B595" t="s">
        <v>1170</v>
      </c>
      <c r="C595" s="12">
        <v>25740</v>
      </c>
      <c r="D595" s="12">
        <v>643.5</v>
      </c>
      <c r="E595" s="12">
        <v>643.5</v>
      </c>
      <c r="F595" s="12"/>
      <c r="G595" s="12">
        <f t="shared" si="1"/>
        <v>27027</v>
      </c>
    </row>
    <row r="596" spans="1:7" x14ac:dyDescent="0.25">
      <c r="A596" s="240">
        <v>45146</v>
      </c>
      <c r="B596" t="s">
        <v>487</v>
      </c>
      <c r="C596" s="12">
        <v>65286</v>
      </c>
      <c r="D596" s="12">
        <v>1632.15</v>
      </c>
      <c r="E596" s="12">
        <v>1632.15</v>
      </c>
      <c r="F596" s="12"/>
      <c r="G596" s="12">
        <f t="shared" si="1"/>
        <v>68550.299999999988</v>
      </c>
    </row>
    <row r="597" spans="1:7" x14ac:dyDescent="0.25">
      <c r="A597" s="240">
        <v>45146</v>
      </c>
      <c r="B597" t="s">
        <v>537</v>
      </c>
      <c r="C597" s="12">
        <v>84336</v>
      </c>
      <c r="D597" s="12">
        <v>2108.4</v>
      </c>
      <c r="E597" s="12">
        <v>2108.4</v>
      </c>
      <c r="F597" s="12"/>
      <c r="G597" s="12">
        <f t="shared" ref="G597:G614" si="2">SUM(C597:F597)</f>
        <v>88552.799999999988</v>
      </c>
    </row>
    <row r="598" spans="1:7" x14ac:dyDescent="0.25">
      <c r="A598" s="240">
        <v>45147</v>
      </c>
      <c r="B598" t="s">
        <v>791</v>
      </c>
      <c r="C598" s="12">
        <v>1350</v>
      </c>
      <c r="D598" s="12">
        <v>33.75</v>
      </c>
      <c r="E598" s="12">
        <v>33.75</v>
      </c>
      <c r="F598" s="12"/>
      <c r="G598" s="12">
        <f t="shared" si="2"/>
        <v>1417.5</v>
      </c>
    </row>
    <row r="599" spans="1:7" x14ac:dyDescent="0.25">
      <c r="A599" s="240">
        <v>45147</v>
      </c>
      <c r="B599" t="s">
        <v>537</v>
      </c>
      <c r="C599" s="12">
        <v>79650.5</v>
      </c>
      <c r="D599" s="12">
        <v>1991.26</v>
      </c>
      <c r="E599" s="12">
        <v>1991.26</v>
      </c>
      <c r="F599" s="12"/>
      <c r="G599" s="12">
        <f t="shared" si="2"/>
        <v>83633.01999999999</v>
      </c>
    </row>
    <row r="600" spans="1:7" x14ac:dyDescent="0.25">
      <c r="A600" s="240">
        <v>45148</v>
      </c>
      <c r="B600" t="s">
        <v>537</v>
      </c>
      <c r="C600" s="12">
        <v>72572.5</v>
      </c>
      <c r="D600" s="12">
        <v>1814.31</v>
      </c>
      <c r="E600" s="12">
        <v>1814.31</v>
      </c>
      <c r="F600" s="12"/>
      <c r="G600" s="12">
        <f t="shared" si="2"/>
        <v>76201.119999999995</v>
      </c>
    </row>
    <row r="601" spans="1:7" x14ac:dyDescent="0.25">
      <c r="A601" s="240">
        <v>45148</v>
      </c>
      <c r="B601" t="s">
        <v>537</v>
      </c>
      <c r="C601" s="12">
        <v>92427</v>
      </c>
      <c r="D601" s="12">
        <v>2310.6799999999998</v>
      </c>
      <c r="E601" s="12">
        <v>2310.6799999999998</v>
      </c>
      <c r="F601" s="12"/>
      <c r="G601" s="12">
        <f t="shared" si="2"/>
        <v>97048.359999999986</v>
      </c>
    </row>
    <row r="602" spans="1:7" x14ac:dyDescent="0.25">
      <c r="A602" s="240">
        <v>45157</v>
      </c>
      <c r="B602" t="s">
        <v>537</v>
      </c>
      <c r="C602" s="12">
        <v>90863.5</v>
      </c>
      <c r="D602" s="12">
        <v>2271.59</v>
      </c>
      <c r="E602" s="12">
        <v>2271.59</v>
      </c>
      <c r="F602" s="12"/>
      <c r="G602" s="12">
        <f t="shared" si="2"/>
        <v>95406.68</v>
      </c>
    </row>
    <row r="603" spans="1:7" x14ac:dyDescent="0.25">
      <c r="A603" s="240">
        <v>45159</v>
      </c>
      <c r="B603" t="s">
        <v>537</v>
      </c>
      <c r="C603" s="12">
        <v>93851</v>
      </c>
      <c r="D603" s="12">
        <v>2346.2800000000002</v>
      </c>
      <c r="E603" s="12">
        <v>2346.2800000000002</v>
      </c>
      <c r="F603" s="12"/>
      <c r="G603" s="12">
        <f t="shared" si="2"/>
        <v>98543.56</v>
      </c>
    </row>
    <row r="604" spans="1:7" x14ac:dyDescent="0.25">
      <c r="A604" s="240">
        <v>45167</v>
      </c>
      <c r="B604" t="s">
        <v>537</v>
      </c>
      <c r="C604" s="12">
        <v>64699</v>
      </c>
      <c r="D604" s="12">
        <v>1617.48</v>
      </c>
      <c r="E604" s="12">
        <v>1617.48</v>
      </c>
      <c r="F604" s="12"/>
      <c r="G604" s="12">
        <f t="shared" si="2"/>
        <v>67933.959999999992</v>
      </c>
    </row>
    <row r="605" spans="1:7" x14ac:dyDescent="0.25">
      <c r="A605" s="240">
        <v>45168</v>
      </c>
      <c r="B605" t="s">
        <v>537</v>
      </c>
      <c r="C605" s="12">
        <v>42955</v>
      </c>
      <c r="D605" s="12">
        <v>1073.8800000000001</v>
      </c>
      <c r="E605" s="12">
        <v>1073.8800000000001</v>
      </c>
      <c r="F605" s="12"/>
      <c r="G605" s="12">
        <f t="shared" si="2"/>
        <v>45102.759999999995</v>
      </c>
    </row>
    <row r="606" spans="1:7" x14ac:dyDescent="0.25">
      <c r="A606" s="240">
        <v>45168</v>
      </c>
      <c r="B606" t="s">
        <v>537</v>
      </c>
      <c r="C606" s="12">
        <v>62110</v>
      </c>
      <c r="D606" s="12">
        <v>1552.75</v>
      </c>
      <c r="E606" s="12">
        <v>1552.75</v>
      </c>
      <c r="F606" s="12"/>
      <c r="G606" s="12">
        <f t="shared" si="2"/>
        <v>65215.5</v>
      </c>
    </row>
    <row r="607" spans="1:7" x14ac:dyDescent="0.25">
      <c r="A607" s="240">
        <v>45169</v>
      </c>
      <c r="B607" t="s">
        <v>507</v>
      </c>
      <c r="C607" s="12">
        <v>43218</v>
      </c>
      <c r="D607" s="12">
        <v>1080.45</v>
      </c>
      <c r="E607" s="12">
        <v>1080.45</v>
      </c>
      <c r="F607" s="12"/>
      <c r="G607" s="12">
        <f t="shared" si="2"/>
        <v>45378.899999999994</v>
      </c>
    </row>
    <row r="608" spans="1:7" x14ac:dyDescent="0.25">
      <c r="A608" s="240">
        <v>45169</v>
      </c>
      <c r="B608" t="s">
        <v>487</v>
      </c>
      <c r="C608" s="12">
        <v>32100</v>
      </c>
      <c r="D608" s="12">
        <v>802.5</v>
      </c>
      <c r="E608" s="12">
        <v>802.5</v>
      </c>
      <c r="F608" s="12"/>
      <c r="G608" s="12">
        <f t="shared" si="2"/>
        <v>33705</v>
      </c>
    </row>
    <row r="609" spans="1:7" x14ac:dyDescent="0.25">
      <c r="A609" s="240">
        <v>45177</v>
      </c>
      <c r="B609" t="s">
        <v>487</v>
      </c>
      <c r="C609" s="12">
        <v>32100</v>
      </c>
      <c r="D609" s="12">
        <v>802.5</v>
      </c>
      <c r="E609" s="12">
        <v>802.5</v>
      </c>
      <c r="F609" s="12"/>
      <c r="G609" s="12">
        <f t="shared" si="2"/>
        <v>33705</v>
      </c>
    </row>
    <row r="610" spans="1:7" x14ac:dyDescent="0.25">
      <c r="A610" s="240">
        <v>45178</v>
      </c>
      <c r="B610" t="s">
        <v>587</v>
      </c>
      <c r="C610" s="12">
        <v>220000</v>
      </c>
      <c r="D610" s="12">
        <v>5500</v>
      </c>
      <c r="E610" s="12">
        <v>5500</v>
      </c>
      <c r="F610" s="12"/>
      <c r="G610" s="12">
        <f t="shared" si="2"/>
        <v>231000</v>
      </c>
    </row>
    <row r="611" spans="1:7" x14ac:dyDescent="0.25">
      <c r="A611" s="240">
        <v>45178</v>
      </c>
      <c r="B611" t="s">
        <v>487</v>
      </c>
      <c r="C611" s="12">
        <v>84909</v>
      </c>
      <c r="D611" s="12">
        <v>2122.73</v>
      </c>
      <c r="E611" s="12">
        <v>2122.73</v>
      </c>
      <c r="F611" s="12"/>
      <c r="G611" s="12">
        <f t="shared" si="2"/>
        <v>89154.459999999992</v>
      </c>
    </row>
    <row r="612" spans="1:7" x14ac:dyDescent="0.25">
      <c r="A612" s="240">
        <v>45179</v>
      </c>
      <c r="B612" t="s">
        <v>791</v>
      </c>
      <c r="C612" s="12">
        <v>2250</v>
      </c>
      <c r="D612" s="12">
        <v>56.25</v>
      </c>
      <c r="E612" s="12">
        <v>56.25</v>
      </c>
      <c r="F612" s="12"/>
      <c r="G612" s="12">
        <f t="shared" si="2"/>
        <v>2362.5</v>
      </c>
    </row>
    <row r="613" spans="1:7" x14ac:dyDescent="0.25">
      <c r="A613" s="240">
        <v>45176</v>
      </c>
      <c r="B613" t="s">
        <v>897</v>
      </c>
      <c r="C613" s="12">
        <v>3740</v>
      </c>
      <c r="D613" s="12"/>
      <c r="E613" s="12"/>
      <c r="F613" s="12">
        <v>673.2</v>
      </c>
      <c r="G613" s="12">
        <f t="shared" si="2"/>
        <v>4413.2</v>
      </c>
    </row>
    <row r="614" spans="1:7" x14ac:dyDescent="0.25">
      <c r="A614" s="240">
        <v>45143</v>
      </c>
      <c r="B614" t="s">
        <v>1171</v>
      </c>
      <c r="C614" s="12">
        <v>110000</v>
      </c>
      <c r="D614" s="12"/>
      <c r="E614" s="12"/>
      <c r="F614" s="12">
        <v>5500</v>
      </c>
      <c r="G614" s="12">
        <f t="shared" si="2"/>
        <v>115500</v>
      </c>
    </row>
    <row r="615" spans="1:7" x14ac:dyDescent="0.25">
      <c r="A615" s="240">
        <v>45127</v>
      </c>
      <c r="B615" t="s">
        <v>749</v>
      </c>
      <c r="C615" s="2" t="s">
        <v>17</v>
      </c>
      <c r="D615" s="3" t="s">
        <v>129</v>
      </c>
      <c r="E615" s="2" t="s">
        <v>1172</v>
      </c>
      <c r="F615" s="10">
        <v>22302</v>
      </c>
      <c r="G615" s="12">
        <v>22302</v>
      </c>
    </row>
    <row r="616" spans="1:7" x14ac:dyDescent="0.25">
      <c r="A616" s="240">
        <v>45140</v>
      </c>
      <c r="B616" t="s">
        <v>899</v>
      </c>
      <c r="C616" s="7" t="s">
        <v>17</v>
      </c>
      <c r="D616" s="8" t="s">
        <v>1173</v>
      </c>
      <c r="E616" s="7" t="s">
        <v>900</v>
      </c>
      <c r="F616" s="11">
        <v>684400</v>
      </c>
      <c r="G616" s="12">
        <v>684400</v>
      </c>
    </row>
    <row r="617" spans="1:7" x14ac:dyDescent="0.25">
      <c r="A617" s="240">
        <v>45164</v>
      </c>
      <c r="B617" t="s">
        <v>899</v>
      </c>
      <c r="C617" s="7" t="s">
        <v>17</v>
      </c>
      <c r="D617" s="8" t="s">
        <v>1174</v>
      </c>
      <c r="E617" s="7" t="s">
        <v>900</v>
      </c>
      <c r="F617" s="11">
        <v>613600</v>
      </c>
      <c r="G617" s="12">
        <v>613600</v>
      </c>
    </row>
    <row r="618" spans="1:7" x14ac:dyDescent="0.25">
      <c r="A618" s="240">
        <v>45182</v>
      </c>
      <c r="B618" t="s">
        <v>749</v>
      </c>
      <c r="C618" s="7" t="s">
        <v>17</v>
      </c>
      <c r="D618" s="8" t="s">
        <v>173</v>
      </c>
      <c r="E618" s="7" t="s">
        <v>1172</v>
      </c>
      <c r="F618" s="11">
        <v>22302</v>
      </c>
      <c r="G618" s="12">
        <v>22302</v>
      </c>
    </row>
    <row r="619" spans="1:7" x14ac:dyDescent="0.25">
      <c r="A619" s="240">
        <v>45213</v>
      </c>
      <c r="B619" t="s">
        <v>1281</v>
      </c>
      <c r="C619" s="7"/>
      <c r="D619" s="8"/>
      <c r="E619" s="7"/>
      <c r="F619" s="243"/>
      <c r="G619" s="12">
        <v>13328</v>
      </c>
    </row>
    <row r="620" spans="1:7" x14ac:dyDescent="0.25">
      <c r="A620" s="240">
        <v>45225</v>
      </c>
      <c r="B620" t="s">
        <v>1282</v>
      </c>
      <c r="C620" s="7"/>
      <c r="D620" s="8"/>
      <c r="E620" s="7"/>
      <c r="F620" s="243"/>
      <c r="G620" s="12">
        <v>450000</v>
      </c>
    </row>
    <row r="621" spans="1:7" x14ac:dyDescent="0.25">
      <c r="A621" s="240">
        <v>45225</v>
      </c>
      <c r="B621" t="s">
        <v>1283</v>
      </c>
      <c r="C621" s="7"/>
      <c r="D621" s="8"/>
      <c r="E621" s="7"/>
      <c r="F621" s="243"/>
      <c r="G621" s="12">
        <v>250000</v>
      </c>
    </row>
    <row r="622" spans="1:7" x14ac:dyDescent="0.25">
      <c r="A622" s="240">
        <v>45250</v>
      </c>
      <c r="B622" t="s">
        <v>1163</v>
      </c>
      <c r="C622" s="7"/>
      <c r="D622" s="8"/>
      <c r="E622" s="7"/>
      <c r="F622" s="243"/>
      <c r="G622" s="12">
        <v>504200</v>
      </c>
    </row>
    <row r="623" spans="1:7" x14ac:dyDescent="0.25">
      <c r="A623" s="240">
        <v>45265</v>
      </c>
      <c r="B623" t="s">
        <v>1284</v>
      </c>
      <c r="C623" s="7"/>
      <c r="D623" s="8"/>
      <c r="E623" s="7"/>
      <c r="F623" s="243"/>
      <c r="G623" s="12">
        <v>500000</v>
      </c>
    </row>
    <row r="624" spans="1:7" x14ac:dyDescent="0.25">
      <c r="A624" s="240">
        <v>45272</v>
      </c>
      <c r="B624" t="s">
        <v>1285</v>
      </c>
      <c r="C624" s="7"/>
      <c r="D624" s="8"/>
      <c r="E624" s="7"/>
      <c r="F624" s="243"/>
      <c r="G624" s="12">
        <v>200000</v>
      </c>
    </row>
    <row r="625" spans="1:7" x14ac:dyDescent="0.25">
      <c r="A625" s="240">
        <v>45279</v>
      </c>
      <c r="B625" t="s">
        <v>1286</v>
      </c>
      <c r="C625" s="7"/>
      <c r="D625" s="8"/>
      <c r="E625" s="7"/>
      <c r="F625" s="243"/>
      <c r="G625" s="12">
        <v>300000</v>
      </c>
    </row>
    <row r="626" spans="1:7" x14ac:dyDescent="0.25">
      <c r="A626" s="240">
        <v>45205</v>
      </c>
      <c r="B626" t="s">
        <v>749</v>
      </c>
      <c r="C626" s="7"/>
      <c r="D626" s="8"/>
      <c r="E626" s="7"/>
      <c r="F626" s="243"/>
      <c r="G626" s="12">
        <v>7080</v>
      </c>
    </row>
    <row r="627" spans="1:7" x14ac:dyDescent="0.25">
      <c r="A627" s="240">
        <v>45205</v>
      </c>
      <c r="B627" t="s">
        <v>749</v>
      </c>
      <c r="C627" s="7"/>
      <c r="D627" s="8"/>
      <c r="E627" s="7"/>
      <c r="F627" s="243"/>
      <c r="G627" s="12">
        <v>12744</v>
      </c>
    </row>
    <row r="628" spans="1:7" x14ac:dyDescent="0.25">
      <c r="A628" s="240">
        <v>45212</v>
      </c>
      <c r="B628" t="s">
        <v>749</v>
      </c>
      <c r="C628" s="7"/>
      <c r="D628" s="8"/>
      <c r="E628" s="7"/>
      <c r="F628" s="243"/>
      <c r="G628" s="12">
        <v>5630.96</v>
      </c>
    </row>
    <row r="629" spans="1:7" x14ac:dyDescent="0.25">
      <c r="A629" s="240">
        <v>45220</v>
      </c>
      <c r="B629" t="s">
        <v>749</v>
      </c>
      <c r="C629" s="7"/>
      <c r="D629" s="8"/>
      <c r="E629" s="7"/>
      <c r="F629" s="243"/>
      <c r="G629" s="12">
        <v>4063.92</v>
      </c>
    </row>
    <row r="630" spans="1:7" x14ac:dyDescent="0.25">
      <c r="A630" s="240">
        <v>45225</v>
      </c>
      <c r="B630" t="s">
        <v>389</v>
      </c>
      <c r="C630" s="7"/>
      <c r="D630" s="8"/>
      <c r="E630" s="7"/>
      <c r="F630" s="243"/>
      <c r="G630" s="12">
        <v>945171</v>
      </c>
    </row>
    <row r="631" spans="1:7" x14ac:dyDescent="0.25">
      <c r="A631" s="240">
        <v>45250</v>
      </c>
      <c r="B631" t="s">
        <v>389</v>
      </c>
      <c r="C631" s="7"/>
      <c r="D631" s="8"/>
      <c r="E631" s="7"/>
      <c r="F631" s="243"/>
      <c r="G631" s="12">
        <v>1629863</v>
      </c>
    </row>
    <row r="632" spans="1:7" x14ac:dyDescent="0.25">
      <c r="A632" s="240">
        <v>45205</v>
      </c>
      <c r="B632" t="s">
        <v>100</v>
      </c>
      <c r="C632" s="7"/>
      <c r="D632" s="8"/>
      <c r="E632" s="7"/>
      <c r="F632" s="243"/>
      <c r="G632" s="12">
        <v>3683.6800000000003</v>
      </c>
    </row>
    <row r="633" spans="1:7" x14ac:dyDescent="0.25">
      <c r="A633" s="240">
        <v>45214</v>
      </c>
      <c r="B633" t="s">
        <v>66</v>
      </c>
      <c r="C633" s="7"/>
      <c r="D633" s="8"/>
      <c r="E633" s="7"/>
      <c r="F633" s="243"/>
      <c r="G633" s="12">
        <v>62720</v>
      </c>
    </row>
    <row r="634" spans="1:7" x14ac:dyDescent="0.25">
      <c r="A634" s="240">
        <v>45222</v>
      </c>
      <c r="B634" t="s">
        <v>172</v>
      </c>
      <c r="C634" s="7"/>
      <c r="D634" s="8"/>
      <c r="E634" s="7"/>
      <c r="F634" s="243"/>
      <c r="G634" s="12">
        <v>125196.01999999999</v>
      </c>
    </row>
    <row r="635" spans="1:7" x14ac:dyDescent="0.25">
      <c r="A635" s="240">
        <v>45222</v>
      </c>
      <c r="B635" t="s">
        <v>172</v>
      </c>
      <c r="C635" s="7"/>
      <c r="D635" s="8"/>
      <c r="E635" s="7"/>
      <c r="F635" s="243"/>
      <c r="G635" s="12">
        <v>143083.57999999999</v>
      </c>
    </row>
    <row r="636" spans="1:7" x14ac:dyDescent="0.25">
      <c r="A636" s="240">
        <v>45222</v>
      </c>
      <c r="B636" t="s">
        <v>172</v>
      </c>
      <c r="C636" s="7"/>
      <c r="D636" s="8"/>
      <c r="E636" s="7"/>
      <c r="F636" s="243"/>
      <c r="G636" s="12">
        <v>119234.3</v>
      </c>
    </row>
    <row r="637" spans="1:7" x14ac:dyDescent="0.25">
      <c r="A637" s="240">
        <v>45238</v>
      </c>
      <c r="B637" t="s">
        <v>172</v>
      </c>
      <c r="C637" s="7"/>
      <c r="D637" s="8"/>
      <c r="E637" s="7"/>
      <c r="F637" s="243"/>
      <c r="G637" s="12">
        <v>143083.57999999999</v>
      </c>
    </row>
    <row r="638" spans="1:7" x14ac:dyDescent="0.25">
      <c r="A638" s="240">
        <v>45239</v>
      </c>
      <c r="B638" t="s">
        <v>172</v>
      </c>
      <c r="C638" s="7"/>
      <c r="D638" s="8"/>
      <c r="E638" s="7"/>
      <c r="F638" s="243"/>
      <c r="G638" s="12">
        <v>143083.57999999999</v>
      </c>
    </row>
    <row r="639" spans="1:7" x14ac:dyDescent="0.25">
      <c r="A639" s="240">
        <v>45239</v>
      </c>
      <c r="B639" t="s">
        <v>172</v>
      </c>
      <c r="C639" s="7"/>
      <c r="D639" s="8"/>
      <c r="E639" s="7"/>
      <c r="F639" s="243"/>
      <c r="G639" s="12">
        <v>143083.57999999999</v>
      </c>
    </row>
    <row r="640" spans="1:7" x14ac:dyDescent="0.25">
      <c r="A640" s="240">
        <v>45205</v>
      </c>
      <c r="B640" t="s">
        <v>746</v>
      </c>
      <c r="C640" s="7"/>
      <c r="D640" s="8"/>
      <c r="E640" s="7"/>
      <c r="F640" s="243"/>
      <c r="G640" s="12">
        <v>6088.7999999999993</v>
      </c>
    </row>
    <row r="641" spans="1:7" x14ac:dyDescent="0.25">
      <c r="A641" s="240">
        <v>45205</v>
      </c>
      <c r="B641" t="s">
        <v>63</v>
      </c>
      <c r="C641" s="7"/>
      <c r="D641" s="8"/>
      <c r="E641" s="7"/>
      <c r="F641" s="243"/>
      <c r="G641" s="12">
        <v>1552</v>
      </c>
    </row>
    <row r="642" spans="1:7" x14ac:dyDescent="0.25">
      <c r="A642" s="240">
        <v>45216</v>
      </c>
      <c r="B642" t="s">
        <v>944</v>
      </c>
      <c r="C642" s="7"/>
      <c r="D642" s="8"/>
      <c r="E642" s="7"/>
      <c r="F642" s="243"/>
      <c r="G642" s="12">
        <v>66779.98</v>
      </c>
    </row>
    <row r="643" spans="1:7" x14ac:dyDescent="0.25">
      <c r="A643" s="240">
        <v>45216</v>
      </c>
      <c r="B643" t="s">
        <v>944</v>
      </c>
      <c r="C643" s="7"/>
      <c r="D643" s="8"/>
      <c r="E643" s="7"/>
      <c r="F643" s="243"/>
      <c r="G643" s="12">
        <v>85249.390000000014</v>
      </c>
    </row>
    <row r="644" spans="1:7" x14ac:dyDescent="0.25">
      <c r="A644" s="240">
        <v>45222</v>
      </c>
      <c r="B644" t="s">
        <v>172</v>
      </c>
      <c r="C644" s="7"/>
      <c r="D644" s="8"/>
      <c r="E644" s="7"/>
      <c r="F644" s="243"/>
      <c r="G644" s="12">
        <v>12599.92</v>
      </c>
    </row>
    <row r="645" spans="1:7" x14ac:dyDescent="0.25">
      <c r="A645" s="240">
        <v>45222</v>
      </c>
      <c r="B645" t="s">
        <v>172</v>
      </c>
      <c r="C645" s="7"/>
      <c r="D645" s="8"/>
      <c r="E645" s="7"/>
      <c r="F645" s="243"/>
      <c r="G645" s="12">
        <v>12599.92</v>
      </c>
    </row>
    <row r="646" spans="1:7" x14ac:dyDescent="0.25">
      <c r="A646" s="240">
        <v>45224</v>
      </c>
      <c r="B646" t="s">
        <v>41</v>
      </c>
      <c r="C646" s="7"/>
      <c r="D646" s="8"/>
      <c r="E646" s="7"/>
      <c r="F646" s="243"/>
      <c r="G646" s="12">
        <v>4130</v>
      </c>
    </row>
    <row r="647" spans="1:7" x14ac:dyDescent="0.25">
      <c r="A647" s="240">
        <v>45225</v>
      </c>
      <c r="B647" t="s">
        <v>746</v>
      </c>
      <c r="C647" s="7"/>
      <c r="D647" s="8"/>
      <c r="E647" s="7"/>
      <c r="F647" s="243"/>
      <c r="G647" s="12">
        <v>13797.739999999998</v>
      </c>
    </row>
    <row r="648" spans="1:7" x14ac:dyDescent="0.25">
      <c r="A648" s="240">
        <v>45237</v>
      </c>
      <c r="B648" t="s">
        <v>358</v>
      </c>
      <c r="C648" s="7"/>
      <c r="D648" s="8"/>
      <c r="E648" s="7"/>
      <c r="F648" s="243"/>
      <c r="G648" s="12">
        <v>3168.3</v>
      </c>
    </row>
    <row r="649" spans="1:7" x14ac:dyDescent="0.25">
      <c r="A649" s="240">
        <v>45238</v>
      </c>
      <c r="B649" t="s">
        <v>172</v>
      </c>
      <c r="C649" s="7"/>
      <c r="D649" s="8"/>
      <c r="E649" s="7"/>
      <c r="F649" s="243"/>
      <c r="G649" s="12">
        <v>12599.92</v>
      </c>
    </row>
    <row r="650" spans="1:7" x14ac:dyDescent="0.25">
      <c r="A650" s="240">
        <v>45238</v>
      </c>
      <c r="B650" t="s">
        <v>172</v>
      </c>
      <c r="C650" s="7"/>
      <c r="D650" s="8"/>
      <c r="E650" s="7"/>
      <c r="F650" s="243"/>
      <c r="G650" s="12">
        <v>12599.92</v>
      </c>
    </row>
    <row r="651" spans="1:7" x14ac:dyDescent="0.25">
      <c r="A651" s="240">
        <v>45238</v>
      </c>
      <c r="B651" t="s">
        <v>172</v>
      </c>
      <c r="C651" s="7"/>
      <c r="D651" s="8"/>
      <c r="E651" s="7"/>
      <c r="F651" s="243"/>
      <c r="G651" s="12">
        <v>12599.92</v>
      </c>
    </row>
    <row r="652" spans="1:7" x14ac:dyDescent="0.25">
      <c r="A652" s="240">
        <v>45238</v>
      </c>
      <c r="B652" t="s">
        <v>172</v>
      </c>
      <c r="C652" s="7"/>
      <c r="D652" s="8"/>
      <c r="E652" s="7"/>
      <c r="F652" s="243"/>
      <c r="G652" s="12">
        <v>12599.92</v>
      </c>
    </row>
    <row r="653" spans="1:7" x14ac:dyDescent="0.25">
      <c r="A653" s="240">
        <v>45244</v>
      </c>
      <c r="B653" t="s">
        <v>63</v>
      </c>
      <c r="C653" s="7"/>
      <c r="D653" s="8"/>
      <c r="E653" s="7"/>
      <c r="F653" s="243"/>
      <c r="G653" s="12">
        <v>13893.079999999998</v>
      </c>
    </row>
    <row r="654" spans="1:7" x14ac:dyDescent="0.25">
      <c r="A654" s="240">
        <v>45251</v>
      </c>
      <c r="B654" t="s">
        <v>63</v>
      </c>
      <c r="C654" s="7"/>
      <c r="D654" s="8"/>
      <c r="E654" s="7"/>
      <c r="F654" s="243"/>
      <c r="G654" s="12">
        <v>1062</v>
      </c>
    </row>
    <row r="655" spans="1:7" x14ac:dyDescent="0.25">
      <c r="A655" s="240">
        <v>45262</v>
      </c>
      <c r="B655" t="s">
        <v>487</v>
      </c>
      <c r="C655" s="7"/>
      <c r="D655" s="8"/>
      <c r="E655" s="7"/>
      <c r="F655" s="243"/>
      <c r="G655" s="12">
        <v>14573</v>
      </c>
    </row>
    <row r="656" spans="1:7" x14ac:dyDescent="0.25">
      <c r="A656" s="240">
        <v>45262</v>
      </c>
      <c r="B656" t="s">
        <v>41</v>
      </c>
      <c r="C656" s="7"/>
      <c r="D656" s="8"/>
      <c r="E656" s="7"/>
      <c r="F656" s="243"/>
      <c r="G656" s="12">
        <v>4908.7999999999993</v>
      </c>
    </row>
    <row r="657" spans="1:7" x14ac:dyDescent="0.25">
      <c r="A657" s="240">
        <v>45262</v>
      </c>
      <c r="B657" t="s">
        <v>944</v>
      </c>
      <c r="C657" s="7"/>
      <c r="D657" s="8"/>
      <c r="E657" s="7"/>
      <c r="F657" s="243"/>
      <c r="G657" s="12">
        <v>23913.18</v>
      </c>
    </row>
    <row r="658" spans="1:7" x14ac:dyDescent="0.25">
      <c r="A658" s="240">
        <v>45267</v>
      </c>
      <c r="B658" t="s">
        <v>93</v>
      </c>
      <c r="C658" s="7"/>
      <c r="D658" s="8"/>
      <c r="E658" s="7"/>
      <c r="F658" s="243"/>
      <c r="G658" s="12">
        <v>1498619.82</v>
      </c>
    </row>
    <row r="659" spans="1:7" x14ac:dyDescent="0.25">
      <c r="A659" s="240">
        <v>45273</v>
      </c>
      <c r="B659" t="s">
        <v>1287</v>
      </c>
      <c r="C659" s="7"/>
      <c r="D659" s="8"/>
      <c r="E659" s="7"/>
      <c r="F659" s="243"/>
      <c r="G659" s="12">
        <v>97740.579999999987</v>
      </c>
    </row>
    <row r="660" spans="1:7" x14ac:dyDescent="0.25">
      <c r="A660" s="240">
        <v>45278</v>
      </c>
      <c r="B660" t="s">
        <v>922</v>
      </c>
      <c r="C660" s="7"/>
      <c r="D660" s="8"/>
      <c r="E660" s="7"/>
      <c r="F660" s="243"/>
      <c r="G660" s="12">
        <v>2562.71</v>
      </c>
    </row>
    <row r="661" spans="1:7" x14ac:dyDescent="0.25">
      <c r="A661" s="240">
        <v>45278</v>
      </c>
      <c r="B661" t="s">
        <v>746</v>
      </c>
      <c r="C661" s="7"/>
      <c r="D661" s="8"/>
      <c r="E661" s="7"/>
      <c r="F661" s="243"/>
      <c r="G661" s="12">
        <v>4413.2</v>
      </c>
    </row>
    <row r="662" spans="1:7" x14ac:dyDescent="0.25">
      <c r="A662" s="240">
        <v>45278</v>
      </c>
      <c r="B662" t="s">
        <v>1288</v>
      </c>
      <c r="C662" s="7"/>
      <c r="D662" s="8"/>
      <c r="E662" s="7"/>
      <c r="F662" s="243"/>
      <c r="G662" s="12">
        <v>53999.92</v>
      </c>
    </row>
    <row r="663" spans="1:7" x14ac:dyDescent="0.25">
      <c r="A663" s="240">
        <v>45279</v>
      </c>
      <c r="B663" t="s">
        <v>1289</v>
      </c>
      <c r="C663" s="7"/>
      <c r="D663" s="8"/>
      <c r="E663" s="7"/>
      <c r="F663" s="243"/>
      <c r="G663" s="12">
        <v>586381.88</v>
      </c>
    </row>
    <row r="664" spans="1:7" x14ac:dyDescent="0.25">
      <c r="A664" s="240">
        <v>45201</v>
      </c>
      <c r="B664" t="s">
        <v>126</v>
      </c>
      <c r="C664" s="7"/>
      <c r="D664" s="8"/>
      <c r="E664" s="7"/>
      <c r="F664" s="243"/>
      <c r="G664" s="12">
        <v>218880</v>
      </c>
    </row>
    <row r="665" spans="1:7" x14ac:dyDescent="0.25">
      <c r="A665" s="240">
        <v>45213</v>
      </c>
      <c r="B665" t="s">
        <v>126</v>
      </c>
      <c r="C665" s="7"/>
      <c r="D665" s="8"/>
      <c r="E665" s="7"/>
      <c r="F665" s="243"/>
      <c r="G665" s="12">
        <v>74240</v>
      </c>
    </row>
    <row r="666" spans="1:7" x14ac:dyDescent="0.25">
      <c r="A666" s="240">
        <v>45219</v>
      </c>
      <c r="B666" t="s">
        <v>427</v>
      </c>
      <c r="C666" s="7"/>
      <c r="D666" s="8"/>
      <c r="E666" s="7"/>
      <c r="F666" s="243"/>
      <c r="G666" s="12">
        <v>84800</v>
      </c>
    </row>
    <row r="667" spans="1:7" x14ac:dyDescent="0.25">
      <c r="A667" s="240">
        <v>45219</v>
      </c>
      <c r="B667" t="s">
        <v>126</v>
      </c>
      <c r="C667" s="7"/>
      <c r="D667" s="8"/>
      <c r="E667" s="7"/>
      <c r="F667" s="243"/>
      <c r="G667" s="12">
        <v>100800</v>
      </c>
    </row>
    <row r="668" spans="1:7" x14ac:dyDescent="0.25">
      <c r="A668" s="240">
        <v>45226</v>
      </c>
      <c r="B668" t="s">
        <v>126</v>
      </c>
      <c r="C668" s="7"/>
      <c r="D668" s="8"/>
      <c r="E668" s="7"/>
      <c r="F668" s="243"/>
      <c r="G668" s="12">
        <v>74240</v>
      </c>
    </row>
    <row r="669" spans="1:7" x14ac:dyDescent="0.25">
      <c r="A669" s="240">
        <v>45232</v>
      </c>
      <c r="B669" t="s">
        <v>126</v>
      </c>
      <c r="C669" s="7"/>
      <c r="D669" s="8"/>
      <c r="E669" s="7"/>
      <c r="F669" s="243"/>
      <c r="G669" s="12">
        <v>80640</v>
      </c>
    </row>
    <row r="670" spans="1:7" x14ac:dyDescent="0.25">
      <c r="A670" s="240">
        <v>45238</v>
      </c>
      <c r="B670" t="s">
        <v>126</v>
      </c>
      <c r="C670" s="7"/>
      <c r="D670" s="8"/>
      <c r="E670" s="7"/>
      <c r="F670" s="243"/>
      <c r="G670" s="12">
        <v>201600</v>
      </c>
    </row>
    <row r="671" spans="1:7" x14ac:dyDescent="0.25">
      <c r="A671" s="240">
        <v>45238</v>
      </c>
      <c r="B671" t="s">
        <v>126</v>
      </c>
      <c r="C671" s="7"/>
      <c r="D671" s="8"/>
      <c r="E671" s="7"/>
      <c r="F671" s="243"/>
      <c r="G671" s="12">
        <v>120960</v>
      </c>
    </row>
    <row r="672" spans="1:7" x14ac:dyDescent="0.25">
      <c r="A672" s="240">
        <v>45247</v>
      </c>
      <c r="B672" t="s">
        <v>427</v>
      </c>
      <c r="C672" s="7"/>
      <c r="D672" s="8"/>
      <c r="E672" s="7"/>
      <c r="F672" s="243"/>
      <c r="G672" s="12">
        <v>89600</v>
      </c>
    </row>
    <row r="673" spans="1:7" x14ac:dyDescent="0.25">
      <c r="A673" s="240">
        <v>45263</v>
      </c>
      <c r="B673" t="s">
        <v>791</v>
      </c>
      <c r="C673" s="7"/>
      <c r="D673" s="8"/>
      <c r="E673" s="7"/>
      <c r="F673" s="243"/>
      <c r="G673" s="12">
        <v>12000</v>
      </c>
    </row>
    <row r="674" spans="1:7" x14ac:dyDescent="0.25">
      <c r="A674" s="240">
        <v>45264</v>
      </c>
      <c r="B674" t="s">
        <v>427</v>
      </c>
      <c r="C674" s="7"/>
      <c r="D674" s="8"/>
      <c r="E674" s="7"/>
      <c r="F674" s="243"/>
      <c r="G674" s="12">
        <v>94400</v>
      </c>
    </row>
    <row r="675" spans="1:7" x14ac:dyDescent="0.25">
      <c r="A675" s="240">
        <v>45267</v>
      </c>
      <c r="B675" t="s">
        <v>126</v>
      </c>
      <c r="C675" s="7"/>
      <c r="D675" s="8"/>
      <c r="E675" s="7"/>
      <c r="F675" s="243"/>
      <c r="G675" s="12">
        <v>106368</v>
      </c>
    </row>
    <row r="676" spans="1:7" x14ac:dyDescent="0.25">
      <c r="A676" s="240">
        <v>45267</v>
      </c>
      <c r="B676" t="s">
        <v>126</v>
      </c>
      <c r="C676" s="7"/>
      <c r="D676" s="8"/>
      <c r="E676" s="7"/>
      <c r="F676" s="243"/>
      <c r="G676" s="12">
        <v>90624</v>
      </c>
    </row>
    <row r="677" spans="1:7" x14ac:dyDescent="0.25">
      <c r="A677" s="240">
        <v>45271</v>
      </c>
      <c r="B677" t="s">
        <v>594</v>
      </c>
      <c r="C677" s="7"/>
      <c r="D677" s="8"/>
      <c r="E677" s="7"/>
      <c r="F677" s="243"/>
      <c r="G677" s="12">
        <v>75520</v>
      </c>
    </row>
    <row r="678" spans="1:7" x14ac:dyDescent="0.25">
      <c r="A678" s="240">
        <v>45272</v>
      </c>
      <c r="B678" t="s">
        <v>126</v>
      </c>
      <c r="C678" s="7"/>
      <c r="D678" s="8"/>
      <c r="E678" s="7"/>
      <c r="F678" s="243"/>
      <c r="G678" s="12">
        <v>70912</v>
      </c>
    </row>
    <row r="679" spans="1:7" x14ac:dyDescent="0.25">
      <c r="A679" s="240">
        <v>45203</v>
      </c>
      <c r="B679" t="s">
        <v>537</v>
      </c>
      <c r="C679" s="7"/>
      <c r="D679" s="8"/>
      <c r="E679" s="7"/>
      <c r="F679" s="243"/>
      <c r="G679" s="12">
        <v>95422.959999999992</v>
      </c>
    </row>
    <row r="680" spans="1:7" x14ac:dyDescent="0.25">
      <c r="A680" s="240">
        <v>45203</v>
      </c>
      <c r="B680" t="s">
        <v>537</v>
      </c>
      <c r="C680" s="7"/>
      <c r="D680" s="8"/>
      <c r="E680" s="7"/>
      <c r="F680" s="243"/>
      <c r="G680" s="12">
        <v>99555.22</v>
      </c>
    </row>
    <row r="681" spans="1:7" x14ac:dyDescent="0.25">
      <c r="A681" s="240">
        <v>45203</v>
      </c>
      <c r="B681" t="s">
        <v>537</v>
      </c>
      <c r="C681" s="7"/>
      <c r="D681" s="8"/>
      <c r="E681" s="7"/>
      <c r="F681" s="243"/>
      <c r="G681" s="12">
        <v>84620.56</v>
      </c>
    </row>
    <row r="682" spans="1:7" x14ac:dyDescent="0.25">
      <c r="A682" s="240">
        <v>45203</v>
      </c>
      <c r="B682" t="s">
        <v>537</v>
      </c>
      <c r="C682" s="7"/>
      <c r="D682" s="8"/>
      <c r="E682" s="7"/>
      <c r="F682" s="243"/>
      <c r="G682" s="12">
        <v>96464.01999999999</v>
      </c>
    </row>
    <row r="683" spans="1:7" x14ac:dyDescent="0.25">
      <c r="A683" s="240">
        <v>45203</v>
      </c>
      <c r="B683" t="s">
        <v>537</v>
      </c>
      <c r="C683" s="7"/>
      <c r="D683" s="8"/>
      <c r="E683" s="7"/>
      <c r="F683" s="243"/>
      <c r="G683" s="12">
        <v>36506.399999999994</v>
      </c>
    </row>
    <row r="684" spans="1:7" x14ac:dyDescent="0.25">
      <c r="A684" s="240">
        <v>45205</v>
      </c>
      <c r="B684" t="s">
        <v>487</v>
      </c>
      <c r="C684" s="7"/>
      <c r="D684" s="8"/>
      <c r="E684" s="7"/>
      <c r="F684" s="243"/>
      <c r="G684" s="12">
        <v>84076.66</v>
      </c>
    </row>
    <row r="685" spans="1:7" x14ac:dyDescent="0.25">
      <c r="A685" s="240">
        <v>45205</v>
      </c>
      <c r="B685" t="s">
        <v>487</v>
      </c>
      <c r="C685" s="7"/>
      <c r="D685" s="8"/>
      <c r="E685" s="7"/>
      <c r="F685" s="243"/>
      <c r="G685" s="12">
        <v>33705</v>
      </c>
    </row>
    <row r="686" spans="1:7" x14ac:dyDescent="0.25">
      <c r="A686" s="240">
        <v>45205</v>
      </c>
      <c r="B686" t="s">
        <v>100</v>
      </c>
      <c r="C686" s="7"/>
      <c r="D686" s="8"/>
      <c r="E686" s="7"/>
      <c r="F686" s="243"/>
      <c r="G686" s="12">
        <v>5460</v>
      </c>
    </row>
    <row r="687" spans="1:7" x14ac:dyDescent="0.25">
      <c r="A687" s="240">
        <v>45205</v>
      </c>
      <c r="B687" t="s">
        <v>100</v>
      </c>
      <c r="C687" s="7"/>
      <c r="D687" s="8"/>
      <c r="E687" s="7"/>
      <c r="F687" s="243"/>
      <c r="G687" s="12">
        <v>25725</v>
      </c>
    </row>
    <row r="688" spans="1:7" x14ac:dyDescent="0.25">
      <c r="A688" s="240">
        <v>45208</v>
      </c>
      <c r="B688" t="s">
        <v>487</v>
      </c>
      <c r="C688" s="7"/>
      <c r="D688" s="8"/>
      <c r="E688" s="7"/>
      <c r="F688" s="243"/>
      <c r="G688" s="12">
        <v>33705</v>
      </c>
    </row>
    <row r="689" spans="1:7" x14ac:dyDescent="0.25">
      <c r="A689" s="240">
        <v>45215</v>
      </c>
      <c r="B689" t="s">
        <v>487</v>
      </c>
      <c r="C689" s="7"/>
      <c r="D689" s="8"/>
      <c r="E689" s="7"/>
      <c r="F689" s="243"/>
      <c r="G689" s="12">
        <v>33705</v>
      </c>
    </row>
    <row r="690" spans="1:7" x14ac:dyDescent="0.25">
      <c r="A690" s="240">
        <v>45215</v>
      </c>
      <c r="B690" t="s">
        <v>587</v>
      </c>
      <c r="C690" s="7"/>
      <c r="D690" s="8"/>
      <c r="E690" s="7"/>
      <c r="F690" s="243"/>
      <c r="G690" s="12">
        <v>249480</v>
      </c>
    </row>
    <row r="691" spans="1:7" x14ac:dyDescent="0.25">
      <c r="A691" s="240">
        <v>45227</v>
      </c>
      <c r="B691" t="s">
        <v>487</v>
      </c>
      <c r="C691" s="7"/>
      <c r="D691" s="8"/>
      <c r="E691" s="7"/>
      <c r="F691" s="243"/>
      <c r="G691" s="12">
        <v>33705</v>
      </c>
    </row>
    <row r="692" spans="1:7" x14ac:dyDescent="0.25">
      <c r="A692" s="240">
        <v>45229</v>
      </c>
      <c r="B692" t="s">
        <v>487</v>
      </c>
      <c r="C692" s="7"/>
      <c r="D692" s="8"/>
      <c r="E692" s="7"/>
      <c r="F692" s="243"/>
      <c r="G692" s="12">
        <v>33705</v>
      </c>
    </row>
    <row r="693" spans="1:7" x14ac:dyDescent="0.25">
      <c r="A693" s="240">
        <v>45233</v>
      </c>
      <c r="B693" t="s">
        <v>100</v>
      </c>
      <c r="C693" s="7"/>
      <c r="D693" s="8"/>
      <c r="E693" s="7"/>
      <c r="F693" s="243"/>
      <c r="G693" s="12">
        <v>20475</v>
      </c>
    </row>
    <row r="694" spans="1:7" x14ac:dyDescent="0.25">
      <c r="A694" s="240">
        <v>45234</v>
      </c>
      <c r="B694" t="s">
        <v>487</v>
      </c>
      <c r="C694" s="7"/>
      <c r="D694" s="8"/>
      <c r="E694" s="7"/>
      <c r="F694" s="243"/>
      <c r="G694" s="12">
        <v>33705</v>
      </c>
    </row>
    <row r="695" spans="1:7" x14ac:dyDescent="0.25">
      <c r="A695" s="240">
        <v>45235</v>
      </c>
      <c r="B695" t="s">
        <v>487</v>
      </c>
      <c r="C695" s="7"/>
      <c r="D695" s="8"/>
      <c r="E695" s="7"/>
      <c r="F695" s="243"/>
      <c r="G695" s="12">
        <v>33705</v>
      </c>
    </row>
    <row r="696" spans="1:7" x14ac:dyDescent="0.25">
      <c r="A696" s="240">
        <v>45240</v>
      </c>
      <c r="B696" t="s">
        <v>487</v>
      </c>
      <c r="C696" s="7"/>
      <c r="D696" s="8"/>
      <c r="E696" s="7"/>
      <c r="F696" s="243"/>
      <c r="G696" s="12">
        <v>33705</v>
      </c>
    </row>
    <row r="697" spans="1:7" x14ac:dyDescent="0.25">
      <c r="A697" s="240">
        <v>45240</v>
      </c>
      <c r="B697" t="s">
        <v>487</v>
      </c>
      <c r="C697" s="7"/>
      <c r="D697" s="8"/>
      <c r="E697" s="7"/>
      <c r="F697" s="243"/>
      <c r="G697" s="12">
        <v>33705</v>
      </c>
    </row>
    <row r="698" spans="1:7" x14ac:dyDescent="0.25">
      <c r="A698" s="240">
        <v>45251</v>
      </c>
      <c r="B698" t="s">
        <v>587</v>
      </c>
      <c r="C698" s="7"/>
      <c r="D698" s="8"/>
      <c r="E698" s="7"/>
      <c r="F698" s="243"/>
      <c r="G698" s="12">
        <v>166320</v>
      </c>
    </row>
    <row r="699" spans="1:7" x14ac:dyDescent="0.25">
      <c r="A699" s="240">
        <v>45252</v>
      </c>
      <c r="B699" t="s">
        <v>487</v>
      </c>
      <c r="C699" s="7"/>
      <c r="D699" s="8"/>
      <c r="E699" s="7"/>
      <c r="F699" s="243"/>
      <c r="G699" s="12">
        <v>33705</v>
      </c>
    </row>
    <row r="700" spans="1:7" x14ac:dyDescent="0.25">
      <c r="A700" s="240">
        <v>45262</v>
      </c>
      <c r="B700" t="s">
        <v>1290</v>
      </c>
      <c r="C700" s="7"/>
      <c r="D700" s="8"/>
      <c r="E700" s="7"/>
      <c r="F700" s="243"/>
      <c r="G700" s="12">
        <v>69902.700000000012</v>
      </c>
    </row>
    <row r="701" spans="1:7" x14ac:dyDescent="0.25">
      <c r="A701" s="240">
        <v>45262</v>
      </c>
      <c r="B701" t="s">
        <v>1290</v>
      </c>
      <c r="C701" s="7"/>
      <c r="D701" s="8"/>
      <c r="E701" s="7"/>
      <c r="F701" s="243"/>
      <c r="G701" s="12">
        <v>71060.859999999986</v>
      </c>
    </row>
    <row r="702" spans="1:7" x14ac:dyDescent="0.25">
      <c r="A702" s="240">
        <v>45262</v>
      </c>
      <c r="B702" t="s">
        <v>1290</v>
      </c>
      <c r="C702" s="7"/>
      <c r="D702" s="8"/>
      <c r="E702" s="7"/>
      <c r="F702" s="243"/>
      <c r="G702" s="12">
        <v>63727.66</v>
      </c>
    </row>
    <row r="703" spans="1:7" x14ac:dyDescent="0.25">
      <c r="A703" s="240">
        <v>45262</v>
      </c>
      <c r="B703" t="s">
        <v>487</v>
      </c>
      <c r="C703" s="7"/>
      <c r="D703" s="8"/>
      <c r="E703" s="7"/>
      <c r="F703" s="243"/>
      <c r="G703" s="12">
        <v>33705</v>
      </c>
    </row>
    <row r="704" spans="1:7" x14ac:dyDescent="0.25">
      <c r="A704" s="240">
        <v>45262</v>
      </c>
      <c r="B704" t="s">
        <v>487</v>
      </c>
      <c r="C704" s="7"/>
      <c r="D704" s="8"/>
      <c r="E704" s="7"/>
      <c r="F704" s="243"/>
      <c r="G704" s="12">
        <v>33705</v>
      </c>
    </row>
    <row r="705" spans="1:7" x14ac:dyDescent="0.25">
      <c r="A705" s="240">
        <v>45262</v>
      </c>
      <c r="B705" t="s">
        <v>487</v>
      </c>
      <c r="C705" s="7"/>
      <c r="D705" s="8"/>
      <c r="E705" s="7"/>
      <c r="F705" s="243"/>
      <c r="G705" s="12">
        <v>33705</v>
      </c>
    </row>
    <row r="706" spans="1:7" x14ac:dyDescent="0.25">
      <c r="A706" s="240">
        <v>45263</v>
      </c>
      <c r="B706" t="s">
        <v>791</v>
      </c>
      <c r="C706" s="7"/>
      <c r="D706" s="8"/>
      <c r="E706" s="7"/>
      <c r="F706" s="243"/>
      <c r="G706" s="12">
        <v>4725</v>
      </c>
    </row>
    <row r="707" spans="1:7" x14ac:dyDescent="0.25">
      <c r="A707" s="240">
        <v>45263</v>
      </c>
      <c r="B707" t="s">
        <v>100</v>
      </c>
      <c r="C707" s="7"/>
      <c r="D707" s="8"/>
      <c r="E707" s="7"/>
      <c r="F707" s="243"/>
      <c r="G707" s="12">
        <v>9450</v>
      </c>
    </row>
    <row r="708" spans="1:7" x14ac:dyDescent="0.25">
      <c r="A708" s="240">
        <v>45264</v>
      </c>
      <c r="B708" t="s">
        <v>791</v>
      </c>
      <c r="C708" s="7"/>
      <c r="D708" s="8"/>
      <c r="E708" s="7"/>
      <c r="F708" s="243"/>
      <c r="G708" s="12">
        <v>1181.2600000000002</v>
      </c>
    </row>
    <row r="709" spans="1:7" x14ac:dyDescent="0.25">
      <c r="A709" s="240">
        <v>45267</v>
      </c>
      <c r="B709" t="s">
        <v>487</v>
      </c>
      <c r="C709" s="7"/>
      <c r="D709" s="8"/>
      <c r="E709" s="7"/>
      <c r="F709" s="243"/>
      <c r="G709" s="12">
        <v>33705</v>
      </c>
    </row>
    <row r="710" spans="1:7" x14ac:dyDescent="0.25">
      <c r="A710" s="240">
        <v>45273</v>
      </c>
      <c r="B710" t="s">
        <v>487</v>
      </c>
      <c r="C710" s="7"/>
      <c r="D710" s="8"/>
      <c r="E710" s="7"/>
      <c r="F710" s="243"/>
      <c r="G710" s="12">
        <v>33705</v>
      </c>
    </row>
    <row r="711" spans="1:7" x14ac:dyDescent="0.25">
      <c r="A711" s="240">
        <v>45278</v>
      </c>
      <c r="B711" t="s">
        <v>1290</v>
      </c>
      <c r="C711" s="7"/>
      <c r="D711" s="8"/>
      <c r="E711" s="7"/>
      <c r="F711" s="243"/>
      <c r="G711" s="12">
        <v>75776.399999999994</v>
      </c>
    </row>
    <row r="712" spans="1:7" x14ac:dyDescent="0.25">
      <c r="A712" s="240">
        <v>45278</v>
      </c>
      <c r="B712" t="s">
        <v>1290</v>
      </c>
      <c r="C712" s="7"/>
      <c r="D712" s="8"/>
      <c r="E712" s="7"/>
      <c r="F712" s="243"/>
      <c r="G712" s="12">
        <v>59060.92</v>
      </c>
    </row>
    <row r="713" spans="1:7" x14ac:dyDescent="0.25">
      <c r="A713" s="240">
        <v>45278</v>
      </c>
      <c r="B713" t="s">
        <v>1290</v>
      </c>
      <c r="C713" s="7"/>
      <c r="D713" s="8"/>
      <c r="E713" s="7"/>
      <c r="F713" s="243"/>
      <c r="G713" s="12">
        <v>75225.16</v>
      </c>
    </row>
    <row r="714" spans="1:7" x14ac:dyDescent="0.25">
      <c r="A714" s="240">
        <v>45278</v>
      </c>
      <c r="B714" t="s">
        <v>1290</v>
      </c>
      <c r="C714" s="7"/>
      <c r="D714" s="8"/>
      <c r="E714" s="7"/>
      <c r="F714" s="243"/>
      <c r="G714" s="12">
        <v>95963.18</v>
      </c>
    </row>
    <row r="715" spans="1:7" x14ac:dyDescent="0.25">
      <c r="A715" s="240">
        <v>45278</v>
      </c>
      <c r="B715" t="s">
        <v>1290</v>
      </c>
      <c r="C715" s="7"/>
      <c r="D715" s="8"/>
      <c r="E715" s="7"/>
      <c r="F715" s="243"/>
      <c r="G715" s="12">
        <v>91187.78</v>
      </c>
    </row>
    <row r="716" spans="1:7" x14ac:dyDescent="0.25">
      <c r="A716" s="240">
        <v>45279</v>
      </c>
      <c r="B716" t="s">
        <v>487</v>
      </c>
      <c r="C716" s="7"/>
      <c r="D716" s="8"/>
      <c r="E716" s="7"/>
      <c r="F716" s="243"/>
      <c r="G716" s="12">
        <v>33705</v>
      </c>
    </row>
    <row r="717" spans="1:7" x14ac:dyDescent="0.25">
      <c r="A717" s="240">
        <v>45282</v>
      </c>
      <c r="B717" t="s">
        <v>487</v>
      </c>
      <c r="C717" s="7"/>
      <c r="D717" s="8"/>
      <c r="E717" s="7"/>
      <c r="F717" s="243"/>
      <c r="G717" s="12">
        <v>33075</v>
      </c>
    </row>
    <row r="718" spans="1:7" x14ac:dyDescent="0.25">
      <c r="A718" s="247">
        <v>45187</v>
      </c>
      <c r="B718" t="s">
        <v>1293</v>
      </c>
      <c r="C718" s="7"/>
      <c r="D718" s="8"/>
      <c r="E718" s="7"/>
      <c r="F718" s="243"/>
      <c r="G718" s="209">
        <v>200000</v>
      </c>
    </row>
    <row r="719" spans="1:7" x14ac:dyDescent="0.25">
      <c r="A719" s="247">
        <v>45190</v>
      </c>
      <c r="B719" t="s">
        <v>389</v>
      </c>
      <c r="C719" s="7"/>
      <c r="D719" s="8"/>
      <c r="E719" s="7"/>
      <c r="F719" s="243"/>
      <c r="G719" s="209">
        <v>3121509</v>
      </c>
    </row>
    <row r="720" spans="1:7" x14ac:dyDescent="0.25">
      <c r="A720" s="247">
        <v>45190</v>
      </c>
      <c r="B720" t="s">
        <v>1285</v>
      </c>
      <c r="C720" s="7"/>
      <c r="D720" s="8"/>
      <c r="E720" s="7"/>
      <c r="F720" s="243"/>
      <c r="G720" s="209">
        <v>50000</v>
      </c>
    </row>
    <row r="721" spans="1:7" x14ac:dyDescent="0.25">
      <c r="A721" s="240">
        <v>45187</v>
      </c>
      <c r="B721" t="s">
        <v>1294</v>
      </c>
      <c r="C721" s="7"/>
      <c r="D721" s="8"/>
      <c r="E721" s="7"/>
      <c r="F721" s="243"/>
      <c r="G721" s="11">
        <v>15840</v>
      </c>
    </row>
    <row r="722" spans="1:7" x14ac:dyDescent="0.25">
      <c r="A722" s="48">
        <v>45199</v>
      </c>
      <c r="B722" s="49" t="s">
        <v>172</v>
      </c>
      <c r="C722" s="260">
        <v>108777.60000000001</v>
      </c>
      <c r="D722" s="260">
        <v>6526.65</v>
      </c>
      <c r="E722" s="260">
        <v>6526.65</v>
      </c>
      <c r="F722" s="214"/>
      <c r="G722" s="261">
        <f>SUM(C722:F722)</f>
        <v>121830.9</v>
      </c>
    </row>
    <row r="723" spans="1:7" x14ac:dyDescent="0.25">
      <c r="A723" s="48">
        <v>45170</v>
      </c>
      <c r="B723" s="49" t="s">
        <v>1295</v>
      </c>
      <c r="C723" s="260">
        <v>83606.25</v>
      </c>
      <c r="D723" s="260">
        <v>7524.56</v>
      </c>
      <c r="E723" s="260">
        <v>7524.56</v>
      </c>
      <c r="F723" s="214"/>
      <c r="G723" s="261">
        <f t="shared" ref="G723:G731" si="3">SUM(C723:F723)</f>
        <v>98655.37</v>
      </c>
    </row>
    <row r="724" spans="1:7" x14ac:dyDescent="0.25">
      <c r="A724" s="48">
        <v>45175</v>
      </c>
      <c r="B724" s="49" t="s">
        <v>1295</v>
      </c>
      <c r="C724" s="260">
        <v>82350</v>
      </c>
      <c r="D724" s="260">
        <v>7411.5</v>
      </c>
      <c r="E724" s="260">
        <v>7411.5</v>
      </c>
      <c r="F724" s="214"/>
      <c r="G724" s="261">
        <f t="shared" si="3"/>
        <v>97173</v>
      </c>
    </row>
    <row r="725" spans="1:7" x14ac:dyDescent="0.25">
      <c r="A725" s="48">
        <v>45180</v>
      </c>
      <c r="B725" s="49" t="s">
        <v>1295</v>
      </c>
      <c r="C725" s="260">
        <v>84019.97</v>
      </c>
      <c r="D725" s="260">
        <v>7561.8</v>
      </c>
      <c r="E725" s="260">
        <v>7561.8</v>
      </c>
      <c r="F725" s="214"/>
      <c r="G725" s="261">
        <f t="shared" si="3"/>
        <v>99143.57</v>
      </c>
    </row>
    <row r="726" spans="1:7" x14ac:dyDescent="0.25">
      <c r="A726" s="48">
        <v>45184</v>
      </c>
      <c r="B726" s="49" t="s">
        <v>63</v>
      </c>
      <c r="C726" s="260">
        <v>5152.5600000000004</v>
      </c>
      <c r="D726" s="260">
        <v>463.73</v>
      </c>
      <c r="E726" s="260">
        <v>463.73</v>
      </c>
      <c r="F726" s="214"/>
      <c r="G726" s="261">
        <f t="shared" si="3"/>
        <v>6080.02</v>
      </c>
    </row>
    <row r="727" spans="1:7" x14ac:dyDescent="0.25">
      <c r="A727" s="48">
        <v>45199</v>
      </c>
      <c r="B727" s="49" t="s">
        <v>1296</v>
      </c>
      <c r="C727" s="260">
        <v>611277</v>
      </c>
      <c r="D727" s="260">
        <v>55014.93</v>
      </c>
      <c r="E727" s="260">
        <v>55014.93</v>
      </c>
      <c r="F727" s="214"/>
      <c r="G727" s="261">
        <f t="shared" si="3"/>
        <v>721306.8600000001</v>
      </c>
    </row>
    <row r="728" spans="1:7" x14ac:dyDescent="0.25">
      <c r="A728" s="48">
        <v>45182</v>
      </c>
      <c r="B728" s="49" t="s">
        <v>594</v>
      </c>
      <c r="C728" s="260">
        <v>179800</v>
      </c>
      <c r="D728" s="260">
        <v>25172</v>
      </c>
      <c r="E728" s="260">
        <v>25172</v>
      </c>
      <c r="F728" s="214"/>
      <c r="G728" s="261">
        <f t="shared" si="3"/>
        <v>230144</v>
      </c>
    </row>
    <row r="729" spans="1:7" x14ac:dyDescent="0.25">
      <c r="A729" s="48">
        <v>45186</v>
      </c>
      <c r="B729" s="49" t="s">
        <v>594</v>
      </c>
      <c r="C729" s="260">
        <v>69600</v>
      </c>
      <c r="D729" s="260">
        <v>9744</v>
      </c>
      <c r="E729" s="260">
        <v>9744</v>
      </c>
      <c r="F729" s="214"/>
      <c r="G729" s="261">
        <f t="shared" si="3"/>
        <v>89088</v>
      </c>
    </row>
    <row r="730" spans="1:7" x14ac:dyDescent="0.25">
      <c r="A730" s="48">
        <v>45196</v>
      </c>
      <c r="B730" s="49" t="s">
        <v>594</v>
      </c>
      <c r="C730" s="260">
        <v>66250</v>
      </c>
      <c r="D730" s="260">
        <v>9275</v>
      </c>
      <c r="E730" s="260">
        <v>9275</v>
      </c>
      <c r="F730" s="214"/>
      <c r="G730" s="261">
        <f t="shared" si="3"/>
        <v>84800</v>
      </c>
    </row>
    <row r="731" spans="1:7" x14ac:dyDescent="0.25">
      <c r="A731" s="48">
        <v>45187</v>
      </c>
      <c r="B731" s="49" t="s">
        <v>487</v>
      </c>
      <c r="C731" s="260">
        <v>32100</v>
      </c>
      <c r="D731" s="260">
        <v>802.5</v>
      </c>
      <c r="E731" s="260">
        <v>802.5</v>
      </c>
      <c r="F731" s="214"/>
      <c r="G731" s="261">
        <f t="shared" si="3"/>
        <v>33705</v>
      </c>
    </row>
    <row r="732" spans="1:7" x14ac:dyDescent="0.25">
      <c r="A732" s="5"/>
      <c r="B732" s="204" t="s">
        <v>1309</v>
      </c>
      <c r="C732" s="7"/>
      <c r="D732" s="8"/>
      <c r="E732" s="7"/>
      <c r="F732" s="5"/>
      <c r="G732" s="209">
        <v>350000</v>
      </c>
    </row>
    <row r="733" spans="1:7" x14ac:dyDescent="0.25">
      <c r="A733" s="5"/>
      <c r="B733" s="204" t="s">
        <v>1310</v>
      </c>
      <c r="C733" s="7"/>
      <c r="D733" s="8"/>
      <c r="E733" s="7"/>
      <c r="F733" s="5"/>
      <c r="G733" s="209">
        <v>183680</v>
      </c>
    </row>
    <row r="734" spans="1:7" x14ac:dyDescent="0.25">
      <c r="A734" s="5"/>
      <c r="B734" s="204" t="s">
        <v>1311</v>
      </c>
      <c r="C734" s="7"/>
      <c r="D734" s="8"/>
      <c r="E734" s="7"/>
      <c r="F734" s="5"/>
      <c r="G734" s="209">
        <v>601000</v>
      </c>
    </row>
    <row r="735" spans="1:7" x14ac:dyDescent="0.25">
      <c r="A735" s="5"/>
      <c r="B735" s="204" t="s">
        <v>1312</v>
      </c>
      <c r="C735" s="7"/>
      <c r="D735" s="8"/>
      <c r="E735" s="7"/>
      <c r="F735" s="5"/>
      <c r="G735" s="209">
        <v>46550</v>
      </c>
    </row>
    <row r="736" spans="1:7" x14ac:dyDescent="0.25">
      <c r="A736" s="5"/>
      <c r="B736" s="204" t="s">
        <v>1283</v>
      </c>
      <c r="C736" s="7"/>
      <c r="D736" s="8"/>
      <c r="E736" s="7"/>
      <c r="F736" s="5"/>
      <c r="G736" s="209">
        <v>200000</v>
      </c>
    </row>
    <row r="737" spans="1:7" x14ac:dyDescent="0.25">
      <c r="A737" s="5"/>
      <c r="B737" s="204" t="s">
        <v>1312</v>
      </c>
      <c r="C737" s="7"/>
      <c r="D737" s="8"/>
      <c r="E737" s="7"/>
      <c r="F737" s="5"/>
      <c r="G737" s="209">
        <v>82923</v>
      </c>
    </row>
    <row r="738" spans="1:7" x14ac:dyDescent="0.25">
      <c r="A738" s="5"/>
      <c r="B738" s="204" t="s">
        <v>1313</v>
      </c>
      <c r="C738" s="7"/>
      <c r="D738" s="8"/>
      <c r="E738" s="7"/>
      <c r="F738" s="5"/>
      <c r="G738" s="209">
        <v>100000</v>
      </c>
    </row>
    <row r="739" spans="1:7" x14ac:dyDescent="0.25">
      <c r="A739" s="5"/>
      <c r="B739" s="204" t="s">
        <v>431</v>
      </c>
      <c r="C739" s="7"/>
      <c r="D739" s="8"/>
      <c r="E739" s="7"/>
      <c r="F739" s="5"/>
      <c r="G739" s="209">
        <v>1836</v>
      </c>
    </row>
    <row r="740" spans="1:7" x14ac:dyDescent="0.25">
      <c r="A740" s="5"/>
      <c r="B740" s="204" t="s">
        <v>1314</v>
      </c>
      <c r="C740" s="7"/>
      <c r="D740" s="8"/>
      <c r="E740" s="7"/>
      <c r="F740" s="5"/>
      <c r="G740" s="209">
        <v>100000</v>
      </c>
    </row>
    <row r="741" spans="1:7" x14ac:dyDescent="0.25">
      <c r="A741" s="5"/>
      <c r="B741" s="204" t="s">
        <v>1312</v>
      </c>
      <c r="C741" s="7"/>
      <c r="D741" s="8"/>
      <c r="E741" s="7"/>
      <c r="F741" s="5"/>
      <c r="G741" s="209">
        <v>109539.5</v>
      </c>
    </row>
    <row r="742" spans="1:7" x14ac:dyDescent="0.25">
      <c r="A742" s="5"/>
      <c r="B742" s="204" t="s">
        <v>1315</v>
      </c>
      <c r="C742" s="7"/>
      <c r="D742" s="8"/>
      <c r="E742" s="7"/>
      <c r="F742" s="5"/>
      <c r="G742" s="209">
        <v>333752</v>
      </c>
    </row>
    <row r="743" spans="1:7" ht="15.75" thickBot="1" x14ac:dyDescent="0.3">
      <c r="A743" s="5"/>
      <c r="B743" s="278" t="s">
        <v>1316</v>
      </c>
      <c r="C743" s="7"/>
      <c r="D743" s="8"/>
      <c r="E743" s="7"/>
      <c r="F743" s="5"/>
      <c r="G743" s="280">
        <v>119753</v>
      </c>
    </row>
    <row r="744" spans="1:7" x14ac:dyDescent="0.25">
      <c r="A744" s="5"/>
      <c r="B744" s="204" t="s">
        <v>749</v>
      </c>
      <c r="C744" s="7"/>
      <c r="D744" s="8"/>
      <c r="E744" s="7"/>
      <c r="F744" s="5"/>
      <c r="G744" s="209">
        <v>3240</v>
      </c>
    </row>
    <row r="745" spans="1:7" x14ac:dyDescent="0.25">
      <c r="A745" s="5"/>
      <c r="B745" s="204" t="s">
        <v>389</v>
      </c>
      <c r="C745" s="7"/>
      <c r="D745" s="8"/>
      <c r="E745" s="7"/>
      <c r="F745" s="5"/>
      <c r="G745" s="209">
        <v>1354988</v>
      </c>
    </row>
    <row r="746" spans="1:7" x14ac:dyDescent="0.25">
      <c r="A746" s="5"/>
      <c r="B746" s="204" t="s">
        <v>749</v>
      </c>
      <c r="C746" s="7"/>
      <c r="D746" s="8"/>
      <c r="E746" s="7"/>
      <c r="F746" s="5"/>
      <c r="G746" s="209">
        <v>1000</v>
      </c>
    </row>
    <row r="747" spans="1:7" x14ac:dyDescent="0.25">
      <c r="A747" s="5"/>
      <c r="B747" s="204" t="s">
        <v>389</v>
      </c>
      <c r="C747" s="7"/>
      <c r="D747" s="8"/>
      <c r="E747" s="7"/>
      <c r="F747" s="5"/>
      <c r="G747" s="209">
        <v>848000</v>
      </c>
    </row>
    <row r="748" spans="1:7" x14ac:dyDescent="0.25">
      <c r="A748" s="5"/>
      <c r="B748" s="204" t="s">
        <v>389</v>
      </c>
      <c r="C748" s="7"/>
      <c r="D748" s="8"/>
      <c r="E748" s="7"/>
      <c r="F748" s="5"/>
      <c r="G748" s="209">
        <v>3190400</v>
      </c>
    </row>
    <row r="749" spans="1:7" x14ac:dyDescent="0.25">
      <c r="A749" s="5"/>
      <c r="B749" s="204" t="s">
        <v>899</v>
      </c>
      <c r="C749" s="7"/>
      <c r="D749" s="8"/>
      <c r="E749" s="7"/>
      <c r="F749" s="5"/>
      <c r="G749" s="209">
        <v>145000</v>
      </c>
    </row>
    <row r="750" spans="1:7" ht="15.75" thickBot="1" x14ac:dyDescent="0.3">
      <c r="A750" s="5"/>
      <c r="B750" s="278" t="s">
        <v>899</v>
      </c>
      <c r="C750" s="7"/>
      <c r="D750" s="8"/>
      <c r="E750" s="7"/>
      <c r="F750" s="5"/>
      <c r="G750" s="280">
        <v>130000</v>
      </c>
    </row>
    <row r="751" spans="1:7" x14ac:dyDescent="0.25">
      <c r="A751" s="48">
        <v>45303</v>
      </c>
      <c r="B751" s="49" t="s">
        <v>172</v>
      </c>
      <c r="C751" s="7"/>
      <c r="D751" s="8"/>
      <c r="E751" s="7"/>
      <c r="F751" s="5"/>
      <c r="G751" s="284">
        <v>143083.57999999999</v>
      </c>
    </row>
    <row r="752" spans="1:7" x14ac:dyDescent="0.25">
      <c r="A752" s="48">
        <v>45329</v>
      </c>
      <c r="B752" s="49" t="s">
        <v>172</v>
      </c>
      <c r="C752" s="7"/>
      <c r="D752" s="8"/>
      <c r="E752" s="7"/>
      <c r="F752" s="5"/>
      <c r="G752" s="284">
        <v>112576.36000000002</v>
      </c>
    </row>
    <row r="753" spans="1:7" x14ac:dyDescent="0.25">
      <c r="A753" s="48">
        <v>45329</v>
      </c>
      <c r="B753" s="49" t="s">
        <v>172</v>
      </c>
      <c r="C753" s="7"/>
      <c r="D753" s="8"/>
      <c r="E753" s="7"/>
      <c r="F753" s="5"/>
      <c r="G753" s="284">
        <v>137642.79999999999</v>
      </c>
    </row>
    <row r="754" spans="1:7" x14ac:dyDescent="0.25">
      <c r="A754" s="48">
        <v>45338</v>
      </c>
      <c r="B754" s="49" t="s">
        <v>172</v>
      </c>
      <c r="C754" s="7"/>
      <c r="D754" s="8"/>
      <c r="E754" s="7"/>
      <c r="F754" s="5"/>
      <c r="G754" s="284">
        <v>143375.49999999997</v>
      </c>
    </row>
    <row r="755" spans="1:7" x14ac:dyDescent="0.25">
      <c r="A755" s="48">
        <v>45382</v>
      </c>
      <c r="B755" s="49" t="s">
        <v>1290</v>
      </c>
      <c r="C755" s="7"/>
      <c r="D755" s="8"/>
      <c r="E755" s="7"/>
      <c r="F755" s="5"/>
      <c r="G755" s="284">
        <v>62720</v>
      </c>
    </row>
    <row r="756" spans="1:7" x14ac:dyDescent="0.25">
      <c r="A756" s="48">
        <v>45292</v>
      </c>
      <c r="B756" s="49" t="s">
        <v>1317</v>
      </c>
      <c r="C756" s="7"/>
      <c r="D756" s="8"/>
      <c r="E756" s="7"/>
      <c r="F756" s="5"/>
      <c r="G756" s="284">
        <v>413000</v>
      </c>
    </row>
    <row r="757" spans="1:7" x14ac:dyDescent="0.25">
      <c r="A757" s="48">
        <v>45293</v>
      </c>
      <c r="B757" s="49" t="s">
        <v>85</v>
      </c>
      <c r="C757" s="7"/>
      <c r="D757" s="8"/>
      <c r="E757" s="7"/>
      <c r="F757" s="5"/>
      <c r="G757" s="284">
        <v>3941.2</v>
      </c>
    </row>
    <row r="758" spans="1:7" x14ac:dyDescent="0.25">
      <c r="A758" s="48">
        <v>45296</v>
      </c>
      <c r="B758" s="49" t="s">
        <v>487</v>
      </c>
      <c r="C758" s="7"/>
      <c r="D758" s="8"/>
      <c r="E758" s="7"/>
      <c r="F758" s="5"/>
      <c r="G758" s="284">
        <v>14573</v>
      </c>
    </row>
    <row r="759" spans="1:7" x14ac:dyDescent="0.25">
      <c r="A759" s="48">
        <v>45296</v>
      </c>
      <c r="B759" s="49" t="s">
        <v>142</v>
      </c>
      <c r="C759" s="7"/>
      <c r="D759" s="8"/>
      <c r="E759" s="7"/>
      <c r="F759" s="5"/>
      <c r="G759" s="284">
        <v>55460</v>
      </c>
    </row>
    <row r="760" spans="1:7" x14ac:dyDescent="0.25">
      <c r="A760" s="48">
        <v>45297</v>
      </c>
      <c r="B760" s="49" t="s">
        <v>1288</v>
      </c>
      <c r="C760" s="7"/>
      <c r="D760" s="8"/>
      <c r="E760" s="7"/>
      <c r="F760" s="5"/>
      <c r="G760" s="284">
        <v>53999.99</v>
      </c>
    </row>
    <row r="761" spans="1:7" x14ac:dyDescent="0.25">
      <c r="A761" s="48">
        <v>45303</v>
      </c>
      <c r="B761" s="49" t="s">
        <v>582</v>
      </c>
      <c r="C761" s="7"/>
      <c r="D761" s="8"/>
      <c r="E761" s="7"/>
      <c r="F761" s="5"/>
      <c r="G761" s="284">
        <v>8531.4</v>
      </c>
    </row>
    <row r="762" spans="1:7" x14ac:dyDescent="0.25">
      <c r="A762" s="48">
        <v>45306</v>
      </c>
      <c r="B762" s="49" t="s">
        <v>93</v>
      </c>
      <c r="C762" s="7"/>
      <c r="D762" s="8"/>
      <c r="E762" s="7"/>
      <c r="F762" s="5"/>
      <c r="G762" s="284">
        <v>556094.48</v>
      </c>
    </row>
    <row r="763" spans="1:7" x14ac:dyDescent="0.25">
      <c r="A763" s="48">
        <v>45306</v>
      </c>
      <c r="B763" s="49" t="s">
        <v>93</v>
      </c>
      <c r="C763" s="7"/>
      <c r="D763" s="8"/>
      <c r="E763" s="7"/>
      <c r="F763" s="5"/>
      <c r="G763" s="284">
        <v>21071.260000000002</v>
      </c>
    </row>
    <row r="764" spans="1:7" x14ac:dyDescent="0.25">
      <c r="A764" s="48">
        <v>45315</v>
      </c>
      <c r="B764" s="49" t="s">
        <v>172</v>
      </c>
      <c r="C764" s="7"/>
      <c r="D764" s="8"/>
      <c r="E764" s="7"/>
      <c r="F764" s="5"/>
      <c r="G764" s="284">
        <v>8399.94</v>
      </c>
    </row>
    <row r="765" spans="1:7" x14ac:dyDescent="0.25">
      <c r="A765" s="48">
        <v>45326</v>
      </c>
      <c r="B765" s="49" t="s">
        <v>944</v>
      </c>
      <c r="C765" s="7"/>
      <c r="D765" s="8"/>
      <c r="E765" s="7"/>
      <c r="F765" s="5"/>
      <c r="G765" s="284">
        <v>69228.67</v>
      </c>
    </row>
    <row r="766" spans="1:7" x14ac:dyDescent="0.25">
      <c r="A766" s="48">
        <v>45327</v>
      </c>
      <c r="B766" s="49" t="s">
        <v>358</v>
      </c>
      <c r="C766" s="7"/>
      <c r="D766" s="8"/>
      <c r="E766" s="7"/>
      <c r="F766" s="5"/>
      <c r="G766" s="284">
        <v>5982.6</v>
      </c>
    </row>
    <row r="767" spans="1:7" x14ac:dyDescent="0.25">
      <c r="A767" s="48">
        <v>45328</v>
      </c>
      <c r="B767" s="49" t="s">
        <v>1318</v>
      </c>
      <c r="C767" s="7"/>
      <c r="D767" s="8"/>
      <c r="E767" s="7"/>
      <c r="F767" s="5"/>
      <c r="G767" s="284">
        <v>12188.220000000001</v>
      </c>
    </row>
    <row r="768" spans="1:7" x14ac:dyDescent="0.25">
      <c r="A768" s="48">
        <v>45328</v>
      </c>
      <c r="B768" s="49" t="s">
        <v>41</v>
      </c>
      <c r="C768" s="7"/>
      <c r="D768" s="8"/>
      <c r="E768" s="7"/>
      <c r="F768" s="5"/>
      <c r="G768" s="284">
        <v>43346.119999999995</v>
      </c>
    </row>
    <row r="769" spans="1:7" x14ac:dyDescent="0.25">
      <c r="A769" s="48">
        <v>45329</v>
      </c>
      <c r="B769" s="49" t="s">
        <v>944</v>
      </c>
      <c r="C769" s="7"/>
      <c r="D769" s="8"/>
      <c r="E769" s="7"/>
      <c r="F769" s="5"/>
      <c r="G769" s="284">
        <v>522273.34000000008</v>
      </c>
    </row>
    <row r="770" spans="1:7" x14ac:dyDescent="0.25">
      <c r="A770" s="48">
        <v>45329</v>
      </c>
      <c r="B770" s="49" t="s">
        <v>1288</v>
      </c>
      <c r="C770" s="7"/>
      <c r="D770" s="8"/>
      <c r="E770" s="7"/>
      <c r="F770" s="5"/>
      <c r="G770" s="284">
        <v>53999.520000000004</v>
      </c>
    </row>
    <row r="771" spans="1:7" x14ac:dyDescent="0.25">
      <c r="A771" s="48">
        <v>45329</v>
      </c>
      <c r="B771" s="49" t="s">
        <v>172</v>
      </c>
      <c r="C771" s="7"/>
      <c r="D771" s="8"/>
      <c r="E771" s="7"/>
      <c r="F771" s="5"/>
      <c r="G771" s="284">
        <v>8399.94</v>
      </c>
    </row>
    <row r="772" spans="1:7" x14ac:dyDescent="0.25">
      <c r="A772" s="48">
        <v>45329</v>
      </c>
      <c r="B772" s="49" t="s">
        <v>172</v>
      </c>
      <c r="C772" s="7"/>
      <c r="D772" s="8"/>
      <c r="E772" s="7"/>
      <c r="F772" s="5"/>
      <c r="G772" s="284">
        <v>12599.92</v>
      </c>
    </row>
    <row r="773" spans="1:7" x14ac:dyDescent="0.25">
      <c r="A773" s="48">
        <v>45329</v>
      </c>
      <c r="B773" s="49" t="s">
        <v>746</v>
      </c>
      <c r="C773" s="7"/>
      <c r="D773" s="8"/>
      <c r="E773" s="7"/>
      <c r="F773" s="5"/>
      <c r="G773" s="284">
        <v>9056.5</v>
      </c>
    </row>
    <row r="774" spans="1:7" x14ac:dyDescent="0.25">
      <c r="A774" s="48">
        <v>45329</v>
      </c>
      <c r="B774" s="49" t="s">
        <v>1169</v>
      </c>
      <c r="C774" s="7"/>
      <c r="D774" s="8"/>
      <c r="E774" s="7"/>
      <c r="F774" s="5"/>
      <c r="G774" s="284">
        <v>38984</v>
      </c>
    </row>
    <row r="775" spans="1:7" x14ac:dyDescent="0.25">
      <c r="A775" s="48">
        <v>45331</v>
      </c>
      <c r="B775" s="49" t="s">
        <v>142</v>
      </c>
      <c r="C775" s="7"/>
      <c r="D775" s="8"/>
      <c r="E775" s="7"/>
      <c r="F775" s="5"/>
      <c r="G775" s="284">
        <v>55460</v>
      </c>
    </row>
    <row r="776" spans="1:7" x14ac:dyDescent="0.25">
      <c r="A776" s="48">
        <v>45332</v>
      </c>
      <c r="B776" s="49" t="s">
        <v>582</v>
      </c>
      <c r="C776" s="7"/>
      <c r="D776" s="8"/>
      <c r="E776" s="7"/>
      <c r="F776" s="5"/>
      <c r="G776" s="284">
        <v>8206.9</v>
      </c>
    </row>
    <row r="777" spans="1:7" x14ac:dyDescent="0.25">
      <c r="A777" s="48">
        <v>45334</v>
      </c>
      <c r="B777" s="49" t="s">
        <v>41</v>
      </c>
      <c r="C777" s="7"/>
      <c r="D777" s="8"/>
      <c r="E777" s="7"/>
      <c r="F777" s="5"/>
      <c r="G777" s="284">
        <v>31860</v>
      </c>
    </row>
    <row r="778" spans="1:7" x14ac:dyDescent="0.25">
      <c r="A778" s="48">
        <v>45336</v>
      </c>
      <c r="B778" s="49" t="s">
        <v>366</v>
      </c>
      <c r="C778" s="7"/>
      <c r="D778" s="8"/>
      <c r="E778" s="7"/>
      <c r="F778" s="5"/>
      <c r="G778" s="284">
        <v>-1225.0500000000002</v>
      </c>
    </row>
    <row r="779" spans="1:7" x14ac:dyDescent="0.25">
      <c r="A779" s="48">
        <v>45336</v>
      </c>
      <c r="B779" s="49" t="s">
        <v>63</v>
      </c>
      <c r="C779" s="7"/>
      <c r="D779" s="8"/>
      <c r="E779" s="7"/>
      <c r="F779" s="5"/>
      <c r="G779" s="284">
        <v>32096</v>
      </c>
    </row>
    <row r="780" spans="1:7" x14ac:dyDescent="0.25">
      <c r="A780" s="48">
        <v>45336</v>
      </c>
      <c r="B780" s="49" t="s">
        <v>63</v>
      </c>
      <c r="C780" s="7"/>
      <c r="D780" s="8"/>
      <c r="E780" s="7"/>
      <c r="F780" s="5"/>
      <c r="G780" s="284">
        <v>21240</v>
      </c>
    </row>
    <row r="781" spans="1:7" x14ac:dyDescent="0.25">
      <c r="A781" s="48">
        <v>45338</v>
      </c>
      <c r="B781" s="49" t="s">
        <v>60</v>
      </c>
      <c r="C781" s="7"/>
      <c r="D781" s="8"/>
      <c r="E781" s="7"/>
      <c r="F781" s="5"/>
      <c r="G781" s="284">
        <v>76299.94</v>
      </c>
    </row>
    <row r="782" spans="1:7" x14ac:dyDescent="0.25">
      <c r="A782" s="48">
        <v>45338</v>
      </c>
      <c r="B782" s="49" t="s">
        <v>60</v>
      </c>
      <c r="C782" s="7"/>
      <c r="D782" s="8"/>
      <c r="E782" s="7"/>
      <c r="F782" s="5"/>
      <c r="G782" s="284">
        <v>68999.98</v>
      </c>
    </row>
    <row r="783" spans="1:7" x14ac:dyDescent="0.25">
      <c r="A783" s="48">
        <v>45338</v>
      </c>
      <c r="B783" s="49" t="s">
        <v>487</v>
      </c>
      <c r="C783" s="7"/>
      <c r="D783" s="8"/>
      <c r="E783" s="7"/>
      <c r="F783" s="5"/>
      <c r="G783" s="284">
        <v>14573</v>
      </c>
    </row>
    <row r="784" spans="1:7" x14ac:dyDescent="0.25">
      <c r="A784" s="48">
        <v>45338</v>
      </c>
      <c r="B784" s="49" t="s">
        <v>41</v>
      </c>
      <c r="C784" s="7"/>
      <c r="D784" s="8"/>
      <c r="E784" s="7"/>
      <c r="F784" s="5"/>
      <c r="G784" s="284">
        <v>2454.3999999999996</v>
      </c>
    </row>
    <row r="785" spans="1:7" x14ac:dyDescent="0.25">
      <c r="A785" s="48">
        <v>45338</v>
      </c>
      <c r="B785" s="49" t="s">
        <v>1296</v>
      </c>
      <c r="C785" s="7"/>
      <c r="D785" s="8"/>
      <c r="E785" s="7"/>
      <c r="F785" s="5"/>
      <c r="G785" s="284">
        <v>80712</v>
      </c>
    </row>
    <row r="786" spans="1:7" x14ac:dyDescent="0.25">
      <c r="A786" s="48">
        <v>45338</v>
      </c>
      <c r="B786" s="49" t="s">
        <v>172</v>
      </c>
      <c r="C786" s="7"/>
      <c r="D786" s="8"/>
      <c r="E786" s="7"/>
      <c r="F786" s="5"/>
      <c r="G786" s="284">
        <v>8399.94</v>
      </c>
    </row>
    <row r="787" spans="1:7" x14ac:dyDescent="0.25">
      <c r="A787" s="48">
        <v>45339</v>
      </c>
      <c r="B787" s="49" t="s">
        <v>366</v>
      </c>
      <c r="C787" s="7"/>
      <c r="D787" s="8"/>
      <c r="E787" s="7"/>
      <c r="F787" s="5"/>
      <c r="G787" s="284">
        <v>236849.90000000002</v>
      </c>
    </row>
    <row r="788" spans="1:7" x14ac:dyDescent="0.25">
      <c r="A788" s="48">
        <v>45339</v>
      </c>
      <c r="B788" s="49" t="s">
        <v>366</v>
      </c>
      <c r="C788" s="7"/>
      <c r="D788" s="8"/>
      <c r="E788" s="7"/>
      <c r="F788" s="5"/>
      <c r="G788" s="284">
        <v>812175.2699999999</v>
      </c>
    </row>
    <row r="789" spans="1:7" x14ac:dyDescent="0.25">
      <c r="A789" s="48">
        <v>45339</v>
      </c>
      <c r="B789" s="49" t="s">
        <v>63</v>
      </c>
      <c r="C789" s="7"/>
      <c r="D789" s="8"/>
      <c r="E789" s="7"/>
      <c r="F789" s="5"/>
      <c r="G789" s="284">
        <v>47386.44</v>
      </c>
    </row>
    <row r="790" spans="1:7" x14ac:dyDescent="0.25">
      <c r="A790" s="48">
        <v>45342</v>
      </c>
      <c r="B790" s="49" t="s">
        <v>1287</v>
      </c>
      <c r="C790" s="7"/>
      <c r="D790" s="8"/>
      <c r="E790" s="7"/>
      <c r="F790" s="5"/>
      <c r="G790" s="284">
        <v>58797.040000000008</v>
      </c>
    </row>
    <row r="791" spans="1:7" x14ac:dyDescent="0.25">
      <c r="A791" s="48">
        <v>45344</v>
      </c>
      <c r="B791" s="49" t="s">
        <v>487</v>
      </c>
      <c r="C791" s="7"/>
      <c r="D791" s="8"/>
      <c r="E791" s="7"/>
      <c r="F791" s="5"/>
      <c r="G791" s="284">
        <v>14573</v>
      </c>
    </row>
    <row r="792" spans="1:7" x14ac:dyDescent="0.25">
      <c r="A792" s="48">
        <v>45348</v>
      </c>
      <c r="B792" s="49" t="s">
        <v>47</v>
      </c>
      <c r="C792" s="7"/>
      <c r="D792" s="8"/>
      <c r="E792" s="7"/>
      <c r="F792" s="5"/>
      <c r="G792" s="284">
        <v>1752.3000000000002</v>
      </c>
    </row>
    <row r="793" spans="1:7" x14ac:dyDescent="0.25">
      <c r="A793" s="48">
        <v>45348</v>
      </c>
      <c r="B793" s="49" t="s">
        <v>60</v>
      </c>
      <c r="C793" s="7"/>
      <c r="D793" s="8"/>
      <c r="E793" s="7"/>
      <c r="F793" s="5"/>
      <c r="G793" s="284">
        <v>172499.47999999998</v>
      </c>
    </row>
    <row r="794" spans="1:7" x14ac:dyDescent="0.25">
      <c r="A794" s="48">
        <v>45348</v>
      </c>
      <c r="B794" s="49" t="s">
        <v>60</v>
      </c>
      <c r="C794" s="7"/>
      <c r="D794" s="8"/>
      <c r="E794" s="7"/>
      <c r="F794" s="5"/>
      <c r="G794" s="284">
        <v>101039.85999999999</v>
      </c>
    </row>
    <row r="795" spans="1:7" x14ac:dyDescent="0.25">
      <c r="A795" s="48">
        <v>45355</v>
      </c>
      <c r="B795" s="49" t="s">
        <v>41</v>
      </c>
      <c r="C795" s="7"/>
      <c r="D795" s="8"/>
      <c r="E795" s="7"/>
      <c r="F795" s="5"/>
      <c r="G795" s="284">
        <v>37804.61</v>
      </c>
    </row>
    <row r="796" spans="1:7" x14ac:dyDescent="0.25">
      <c r="A796" s="48">
        <v>45358</v>
      </c>
      <c r="B796" s="49" t="s">
        <v>1319</v>
      </c>
      <c r="C796" s="7"/>
      <c r="D796" s="8"/>
      <c r="E796" s="7"/>
      <c r="F796" s="5"/>
      <c r="G796" s="284">
        <v>117290.53</v>
      </c>
    </row>
    <row r="797" spans="1:7" x14ac:dyDescent="0.25">
      <c r="A797" s="48">
        <v>45370</v>
      </c>
      <c r="B797" s="49" t="s">
        <v>63</v>
      </c>
      <c r="C797" s="7"/>
      <c r="D797" s="8"/>
      <c r="E797" s="7"/>
      <c r="F797" s="5"/>
      <c r="G797" s="284">
        <v>101019.79999999999</v>
      </c>
    </row>
    <row r="798" spans="1:7" x14ac:dyDescent="0.25">
      <c r="A798" s="48">
        <v>45370</v>
      </c>
      <c r="B798" s="49" t="s">
        <v>63</v>
      </c>
      <c r="C798" s="7"/>
      <c r="D798" s="8"/>
      <c r="E798" s="7"/>
      <c r="F798" s="5"/>
      <c r="G798" s="284">
        <v>1888</v>
      </c>
    </row>
    <row r="799" spans="1:7" x14ac:dyDescent="0.25">
      <c r="A799" s="48">
        <v>45370</v>
      </c>
      <c r="B799" s="49" t="s">
        <v>922</v>
      </c>
      <c r="C799" s="7"/>
      <c r="D799" s="8"/>
      <c r="E799" s="7"/>
      <c r="F799" s="5"/>
      <c r="G799" s="284">
        <v>77792.56</v>
      </c>
    </row>
    <row r="800" spans="1:7" x14ac:dyDescent="0.25">
      <c r="A800" s="48">
        <v>45370</v>
      </c>
      <c r="B800" s="49" t="s">
        <v>41</v>
      </c>
      <c r="C800" s="7"/>
      <c r="D800" s="8"/>
      <c r="E800" s="7"/>
      <c r="F800" s="5"/>
      <c r="G800" s="284">
        <v>1101.83</v>
      </c>
    </row>
    <row r="801" spans="1:7" x14ac:dyDescent="0.25">
      <c r="A801" s="48">
        <v>45370</v>
      </c>
      <c r="B801" s="49" t="s">
        <v>85</v>
      </c>
      <c r="C801" s="7"/>
      <c r="D801" s="8"/>
      <c r="E801" s="7"/>
      <c r="F801" s="5"/>
      <c r="G801" s="284">
        <v>89739</v>
      </c>
    </row>
    <row r="802" spans="1:7" x14ac:dyDescent="0.25">
      <c r="A802" s="48">
        <v>45370</v>
      </c>
      <c r="B802" s="49" t="s">
        <v>746</v>
      </c>
      <c r="C802" s="7"/>
      <c r="D802" s="8"/>
      <c r="E802" s="7"/>
      <c r="F802" s="5"/>
      <c r="G802" s="284">
        <v>1800.6799999999998</v>
      </c>
    </row>
    <row r="803" spans="1:7" x14ac:dyDescent="0.25">
      <c r="A803" s="48">
        <v>45379</v>
      </c>
      <c r="B803" s="49" t="s">
        <v>60</v>
      </c>
      <c r="C803" s="7"/>
      <c r="D803" s="8"/>
      <c r="E803" s="7"/>
      <c r="F803" s="5"/>
      <c r="G803" s="284">
        <v>26599.980000000003</v>
      </c>
    </row>
    <row r="804" spans="1:7" x14ac:dyDescent="0.25">
      <c r="A804" s="48">
        <v>45379</v>
      </c>
      <c r="B804" s="49" t="s">
        <v>1320</v>
      </c>
      <c r="C804" s="7"/>
      <c r="D804" s="8"/>
      <c r="E804" s="7"/>
      <c r="F804" s="5"/>
      <c r="G804" s="284">
        <v>1500000.53</v>
      </c>
    </row>
    <row r="805" spans="1:7" x14ac:dyDescent="0.25">
      <c r="A805" s="48">
        <v>45381</v>
      </c>
      <c r="B805" s="49" t="s">
        <v>90</v>
      </c>
      <c r="C805" s="7"/>
      <c r="D805" s="8"/>
      <c r="E805" s="7"/>
      <c r="F805" s="5"/>
      <c r="G805" s="284">
        <v>21181</v>
      </c>
    </row>
    <row r="806" spans="1:7" x14ac:dyDescent="0.25">
      <c r="A806" s="48">
        <v>45381</v>
      </c>
      <c r="B806" s="49" t="s">
        <v>41</v>
      </c>
      <c r="C806" s="7"/>
      <c r="D806" s="8"/>
      <c r="E806" s="7"/>
      <c r="F806" s="5"/>
      <c r="G806" s="284">
        <v>3780.4600000000005</v>
      </c>
    </row>
    <row r="807" spans="1:7" x14ac:dyDescent="0.25">
      <c r="A807" s="48">
        <v>45381</v>
      </c>
      <c r="B807" s="49" t="s">
        <v>746</v>
      </c>
      <c r="C807" s="7"/>
      <c r="D807" s="8"/>
      <c r="E807" s="7"/>
      <c r="F807" s="5"/>
      <c r="G807" s="284">
        <v>5274.6</v>
      </c>
    </row>
    <row r="808" spans="1:7" x14ac:dyDescent="0.25">
      <c r="A808" s="48">
        <v>45381</v>
      </c>
      <c r="B808" s="49" t="s">
        <v>1318</v>
      </c>
      <c r="C808" s="7"/>
      <c r="D808" s="8"/>
      <c r="E808" s="7"/>
      <c r="F808" s="5"/>
      <c r="G808" s="284">
        <v>63494.619999999995</v>
      </c>
    </row>
    <row r="809" spans="1:7" x14ac:dyDescent="0.25">
      <c r="A809" s="48">
        <v>45381</v>
      </c>
      <c r="B809" s="49" t="s">
        <v>487</v>
      </c>
      <c r="C809" s="7"/>
      <c r="D809" s="8"/>
      <c r="E809" s="7"/>
      <c r="F809" s="5"/>
      <c r="G809" s="284">
        <v>14573</v>
      </c>
    </row>
    <row r="810" spans="1:7" x14ac:dyDescent="0.25">
      <c r="A810" s="48">
        <v>45381</v>
      </c>
      <c r="B810" s="49" t="s">
        <v>1318</v>
      </c>
      <c r="C810" s="7"/>
      <c r="D810" s="8"/>
      <c r="E810" s="7"/>
      <c r="F810" s="5"/>
      <c r="G810" s="284">
        <v>13427.220000000001</v>
      </c>
    </row>
    <row r="811" spans="1:7" x14ac:dyDescent="0.25">
      <c r="A811" s="48">
        <v>45381</v>
      </c>
      <c r="B811" s="49" t="s">
        <v>1321</v>
      </c>
      <c r="C811" s="7"/>
      <c r="D811" s="8"/>
      <c r="E811" s="7"/>
      <c r="F811" s="5"/>
      <c r="G811" s="284">
        <v>739802.07</v>
      </c>
    </row>
    <row r="812" spans="1:7" x14ac:dyDescent="0.25">
      <c r="A812" s="48">
        <v>45382</v>
      </c>
      <c r="B812" s="49" t="s">
        <v>1322</v>
      </c>
      <c r="C812" s="7"/>
      <c r="D812" s="8"/>
      <c r="E812" s="7"/>
      <c r="F812" s="5"/>
      <c r="G812" s="284">
        <v>903795.74</v>
      </c>
    </row>
    <row r="813" spans="1:7" x14ac:dyDescent="0.25">
      <c r="A813" s="48">
        <v>45382</v>
      </c>
      <c r="B813" s="49" t="s">
        <v>1296</v>
      </c>
      <c r="C813" s="7"/>
      <c r="D813" s="8"/>
      <c r="E813" s="7"/>
      <c r="F813" s="5"/>
      <c r="G813" s="284">
        <v>60234.28</v>
      </c>
    </row>
    <row r="814" spans="1:7" x14ac:dyDescent="0.25">
      <c r="A814" s="48">
        <v>45295</v>
      </c>
      <c r="B814" s="49" t="s">
        <v>126</v>
      </c>
      <c r="C814" s="7"/>
      <c r="D814" s="8"/>
      <c r="E814" s="7"/>
      <c r="F814" s="5"/>
      <c r="G814" s="284">
        <v>86400</v>
      </c>
    </row>
    <row r="815" spans="1:7" x14ac:dyDescent="0.25">
      <c r="A815" s="48">
        <v>45310</v>
      </c>
      <c r="B815" s="49" t="s">
        <v>427</v>
      </c>
      <c r="C815" s="7"/>
      <c r="D815" s="8"/>
      <c r="E815" s="7"/>
      <c r="F815" s="5"/>
      <c r="G815" s="284">
        <v>84800</v>
      </c>
    </row>
    <row r="816" spans="1:7" x14ac:dyDescent="0.25">
      <c r="A816" s="48">
        <v>45331</v>
      </c>
      <c r="B816" s="49" t="s">
        <v>427</v>
      </c>
      <c r="C816" s="7"/>
      <c r="D816" s="8"/>
      <c r="E816" s="7"/>
      <c r="F816" s="5"/>
      <c r="G816" s="284">
        <v>84800</v>
      </c>
    </row>
    <row r="817" spans="1:7" x14ac:dyDescent="0.25">
      <c r="A817" s="48">
        <v>45339</v>
      </c>
      <c r="B817" s="49" t="s">
        <v>427</v>
      </c>
      <c r="C817" s="7"/>
      <c r="D817" s="8"/>
      <c r="E817" s="7"/>
      <c r="F817" s="5"/>
      <c r="G817" s="284">
        <v>84800</v>
      </c>
    </row>
    <row r="818" spans="1:7" x14ac:dyDescent="0.25">
      <c r="A818" s="48">
        <v>45352</v>
      </c>
      <c r="B818" s="49" t="s">
        <v>126</v>
      </c>
      <c r="C818" s="7"/>
      <c r="D818" s="8"/>
      <c r="E818" s="7"/>
      <c r="F818" s="5"/>
      <c r="G818" s="284">
        <v>50880</v>
      </c>
    </row>
    <row r="819" spans="1:7" x14ac:dyDescent="0.25">
      <c r="A819" s="48">
        <v>45357</v>
      </c>
      <c r="B819" s="49" t="s">
        <v>126</v>
      </c>
      <c r="C819" s="7"/>
      <c r="D819" s="8"/>
      <c r="E819" s="7"/>
      <c r="F819" s="5"/>
      <c r="G819" s="284">
        <v>67840</v>
      </c>
    </row>
    <row r="820" spans="1:7" x14ac:dyDescent="0.25">
      <c r="A820" s="48">
        <v>45369</v>
      </c>
      <c r="B820" s="49" t="s">
        <v>791</v>
      </c>
      <c r="C820" s="7"/>
      <c r="D820" s="8"/>
      <c r="E820" s="7"/>
      <c r="F820" s="5"/>
      <c r="G820" s="284">
        <v>1800.0000000000002</v>
      </c>
    </row>
    <row r="821" spans="1:7" x14ac:dyDescent="0.25">
      <c r="A821" s="48">
        <v>45370</v>
      </c>
      <c r="B821" s="49" t="s">
        <v>126</v>
      </c>
      <c r="C821" s="7"/>
      <c r="D821" s="8"/>
      <c r="E821" s="7"/>
      <c r="F821" s="5"/>
      <c r="G821" s="284">
        <v>101760</v>
      </c>
    </row>
    <row r="822" spans="1:7" x14ac:dyDescent="0.25">
      <c r="A822" s="48">
        <v>45381</v>
      </c>
      <c r="B822" s="49" t="s">
        <v>126</v>
      </c>
      <c r="C822" s="7"/>
      <c r="D822" s="8"/>
      <c r="E822" s="7"/>
      <c r="F822" s="5"/>
      <c r="G822" s="284">
        <v>84800</v>
      </c>
    </row>
    <row r="823" spans="1:7" x14ac:dyDescent="0.25">
      <c r="A823" s="48">
        <v>45381</v>
      </c>
      <c r="B823" s="49" t="s">
        <v>126</v>
      </c>
      <c r="C823" s="7"/>
      <c r="D823" s="8"/>
      <c r="E823" s="7"/>
      <c r="F823" s="5"/>
      <c r="G823" s="284">
        <v>67840</v>
      </c>
    </row>
    <row r="824" spans="1:7" x14ac:dyDescent="0.25">
      <c r="A824" s="48">
        <v>45381</v>
      </c>
      <c r="B824" s="49" t="s">
        <v>126</v>
      </c>
      <c r="C824" s="7"/>
      <c r="D824" s="8"/>
      <c r="E824" s="7"/>
      <c r="F824" s="5"/>
      <c r="G824" s="284">
        <v>101760</v>
      </c>
    </row>
    <row r="825" spans="1:7" x14ac:dyDescent="0.25">
      <c r="A825" s="48">
        <v>45381</v>
      </c>
      <c r="B825" s="49" t="s">
        <v>126</v>
      </c>
      <c r="C825" s="7"/>
      <c r="D825" s="8"/>
      <c r="E825" s="7"/>
      <c r="F825" s="5"/>
      <c r="G825" s="284">
        <v>84800</v>
      </c>
    </row>
    <row r="826" spans="1:7" x14ac:dyDescent="0.25">
      <c r="A826" s="48">
        <v>45382</v>
      </c>
      <c r="B826" s="49" t="s">
        <v>126</v>
      </c>
      <c r="C826" s="7"/>
      <c r="D826" s="8"/>
      <c r="E826" s="7"/>
      <c r="F826" s="5"/>
      <c r="G826" s="284">
        <v>84160</v>
      </c>
    </row>
    <row r="827" spans="1:7" x14ac:dyDescent="0.25">
      <c r="A827" s="48">
        <v>45296</v>
      </c>
      <c r="B827" s="49" t="s">
        <v>487</v>
      </c>
      <c r="C827" s="7"/>
      <c r="D827" s="8"/>
      <c r="E827" s="7"/>
      <c r="F827" s="5"/>
      <c r="G827" s="284">
        <v>33075</v>
      </c>
    </row>
    <row r="828" spans="1:7" x14ac:dyDescent="0.25">
      <c r="A828" s="48">
        <v>45300</v>
      </c>
      <c r="B828" s="49" t="s">
        <v>487</v>
      </c>
      <c r="C828" s="7"/>
      <c r="D828" s="8"/>
      <c r="E828" s="7"/>
      <c r="F828" s="5"/>
      <c r="G828" s="284">
        <v>33075</v>
      </c>
    </row>
    <row r="829" spans="1:7" x14ac:dyDescent="0.25">
      <c r="A829" s="48">
        <v>45303</v>
      </c>
      <c r="B829" s="49" t="s">
        <v>1290</v>
      </c>
      <c r="C829" s="7"/>
      <c r="D829" s="8"/>
      <c r="E829" s="7"/>
      <c r="F829" s="5"/>
      <c r="G829" s="284">
        <v>65655.98</v>
      </c>
    </row>
    <row r="830" spans="1:7" x14ac:dyDescent="0.25">
      <c r="A830" s="48">
        <v>45303</v>
      </c>
      <c r="B830" s="49" t="s">
        <v>1290</v>
      </c>
      <c r="C830" s="7"/>
      <c r="D830" s="8"/>
      <c r="E830" s="7"/>
      <c r="F830" s="5"/>
      <c r="G830" s="284">
        <v>48519.460000000006</v>
      </c>
    </row>
    <row r="831" spans="1:7" x14ac:dyDescent="0.25">
      <c r="A831" s="48">
        <v>45303</v>
      </c>
      <c r="B831" s="49" t="s">
        <v>1290</v>
      </c>
      <c r="C831" s="7"/>
      <c r="D831" s="8"/>
      <c r="E831" s="7"/>
      <c r="F831" s="5"/>
      <c r="G831" s="284">
        <v>18345.599999999999</v>
      </c>
    </row>
    <row r="832" spans="1:7" x14ac:dyDescent="0.25">
      <c r="A832" s="48">
        <v>45325</v>
      </c>
      <c r="B832" s="49" t="s">
        <v>487</v>
      </c>
      <c r="C832" s="7"/>
      <c r="D832" s="8"/>
      <c r="E832" s="7"/>
      <c r="F832" s="5"/>
      <c r="G832" s="284">
        <v>85995</v>
      </c>
    </row>
    <row r="833" spans="1:7" x14ac:dyDescent="0.25">
      <c r="A833" s="48">
        <v>45335</v>
      </c>
      <c r="B833" s="49" t="s">
        <v>487</v>
      </c>
      <c r="C833" s="7"/>
      <c r="D833" s="8"/>
      <c r="E833" s="7"/>
      <c r="F833" s="5"/>
      <c r="G833" s="284">
        <v>61152</v>
      </c>
    </row>
    <row r="834" spans="1:7" x14ac:dyDescent="0.25">
      <c r="A834" s="48">
        <v>45336</v>
      </c>
      <c r="B834" s="49" t="s">
        <v>487</v>
      </c>
      <c r="C834" s="7"/>
      <c r="D834" s="8"/>
      <c r="E834" s="7"/>
      <c r="F834" s="5"/>
      <c r="G834" s="284">
        <v>83032.959999999992</v>
      </c>
    </row>
    <row r="835" spans="1:7" x14ac:dyDescent="0.25">
      <c r="A835" s="48">
        <v>45338</v>
      </c>
      <c r="B835" s="49" t="s">
        <v>487</v>
      </c>
      <c r="C835" s="7"/>
      <c r="D835" s="8"/>
      <c r="E835" s="7"/>
      <c r="F835" s="5"/>
      <c r="G835" s="284">
        <v>33075</v>
      </c>
    </row>
    <row r="836" spans="1:7" x14ac:dyDescent="0.25">
      <c r="A836" s="48">
        <v>45338</v>
      </c>
      <c r="B836" s="49" t="s">
        <v>487</v>
      </c>
      <c r="C836" s="7"/>
      <c r="D836" s="8"/>
      <c r="E836" s="7"/>
      <c r="F836" s="5"/>
      <c r="G836" s="284">
        <v>33075</v>
      </c>
    </row>
    <row r="837" spans="1:7" x14ac:dyDescent="0.25">
      <c r="A837" s="48">
        <v>45338</v>
      </c>
      <c r="B837" s="49" t="s">
        <v>487</v>
      </c>
      <c r="C837" s="7"/>
      <c r="D837" s="8"/>
      <c r="E837" s="7"/>
      <c r="F837" s="5"/>
      <c r="G837" s="284">
        <v>33075</v>
      </c>
    </row>
    <row r="838" spans="1:7" x14ac:dyDescent="0.25">
      <c r="A838" s="48">
        <v>45338</v>
      </c>
      <c r="B838" s="49" t="s">
        <v>487</v>
      </c>
      <c r="C838" s="7"/>
      <c r="D838" s="8"/>
      <c r="E838" s="7"/>
      <c r="F838" s="5"/>
      <c r="G838" s="284">
        <v>33075</v>
      </c>
    </row>
    <row r="839" spans="1:7" x14ac:dyDescent="0.25">
      <c r="A839" s="48">
        <v>45338</v>
      </c>
      <c r="B839" s="49" t="s">
        <v>487</v>
      </c>
      <c r="C839" s="7"/>
      <c r="D839" s="8"/>
      <c r="E839" s="7"/>
      <c r="F839" s="5"/>
      <c r="G839" s="284">
        <v>69999.299999999988</v>
      </c>
    </row>
    <row r="840" spans="1:7" x14ac:dyDescent="0.25">
      <c r="A840" s="48">
        <v>45338</v>
      </c>
      <c r="B840" s="49" t="s">
        <v>487</v>
      </c>
      <c r="C840" s="7"/>
      <c r="D840" s="8"/>
      <c r="E840" s="7"/>
      <c r="F840" s="5"/>
      <c r="G840" s="284">
        <v>33075</v>
      </c>
    </row>
    <row r="841" spans="1:7" x14ac:dyDescent="0.25">
      <c r="A841" s="48">
        <v>45338</v>
      </c>
      <c r="B841" s="49" t="s">
        <v>1290</v>
      </c>
      <c r="C841" s="7"/>
      <c r="D841" s="8"/>
      <c r="E841" s="7"/>
      <c r="F841" s="5"/>
      <c r="G841" s="284">
        <v>57653.399999999994</v>
      </c>
    </row>
    <row r="842" spans="1:7" x14ac:dyDescent="0.25">
      <c r="A842" s="48">
        <v>45338</v>
      </c>
      <c r="B842" s="49" t="s">
        <v>1290</v>
      </c>
      <c r="C842" s="7"/>
      <c r="D842" s="8"/>
      <c r="E842" s="7"/>
      <c r="F842" s="5"/>
      <c r="G842" s="284">
        <v>58800</v>
      </c>
    </row>
    <row r="843" spans="1:7" x14ac:dyDescent="0.25">
      <c r="A843" s="48">
        <v>45338</v>
      </c>
      <c r="B843" s="49" t="s">
        <v>1290</v>
      </c>
      <c r="C843" s="7"/>
      <c r="D843" s="8"/>
      <c r="E843" s="7"/>
      <c r="F843" s="5"/>
      <c r="G843" s="284">
        <v>58461.899999999994</v>
      </c>
    </row>
    <row r="844" spans="1:7" x14ac:dyDescent="0.25">
      <c r="A844" s="48">
        <v>45338</v>
      </c>
      <c r="B844" s="49" t="s">
        <v>1290</v>
      </c>
      <c r="C844" s="7"/>
      <c r="D844" s="8"/>
      <c r="E844" s="7"/>
      <c r="F844" s="5"/>
      <c r="G844" s="284">
        <v>58800</v>
      </c>
    </row>
    <row r="845" spans="1:7" x14ac:dyDescent="0.25">
      <c r="A845" s="48">
        <v>45338</v>
      </c>
      <c r="B845" s="49" t="s">
        <v>1290</v>
      </c>
      <c r="C845" s="7"/>
      <c r="D845" s="8"/>
      <c r="E845" s="7"/>
      <c r="F845" s="5"/>
      <c r="G845" s="284">
        <v>26852.699999999997</v>
      </c>
    </row>
    <row r="846" spans="1:7" x14ac:dyDescent="0.25">
      <c r="A846" s="48">
        <v>45348</v>
      </c>
      <c r="B846" s="49" t="s">
        <v>587</v>
      </c>
      <c r="C846" s="7"/>
      <c r="D846" s="8"/>
      <c r="E846" s="7"/>
      <c r="F846" s="5"/>
      <c r="G846" s="284">
        <v>249480</v>
      </c>
    </row>
    <row r="847" spans="1:7" x14ac:dyDescent="0.25">
      <c r="A847" s="48">
        <v>45369</v>
      </c>
      <c r="B847" s="49" t="s">
        <v>791</v>
      </c>
      <c r="C847" s="7"/>
      <c r="D847" s="8"/>
      <c r="E847" s="7"/>
      <c r="F847" s="5"/>
      <c r="G847" s="284">
        <v>2100</v>
      </c>
    </row>
    <row r="848" spans="1:7" x14ac:dyDescent="0.25">
      <c r="A848" s="48">
        <v>45370</v>
      </c>
      <c r="B848" s="49" t="s">
        <v>487</v>
      </c>
      <c r="C848" s="7"/>
      <c r="D848" s="8"/>
      <c r="E848" s="7"/>
      <c r="F848" s="5"/>
      <c r="G848" s="284">
        <v>82364.100000000006</v>
      </c>
    </row>
    <row r="849" spans="1:7" x14ac:dyDescent="0.25">
      <c r="A849" s="48">
        <v>45370</v>
      </c>
      <c r="B849" s="49" t="s">
        <v>1290</v>
      </c>
      <c r="C849" s="7"/>
      <c r="D849" s="8"/>
      <c r="E849" s="7"/>
      <c r="F849" s="5"/>
      <c r="G849" s="284">
        <v>35764</v>
      </c>
    </row>
    <row r="850" spans="1:7" x14ac:dyDescent="0.25">
      <c r="A850" s="48">
        <v>45370</v>
      </c>
      <c r="B850" s="49" t="s">
        <v>1290</v>
      </c>
      <c r="C850" s="7"/>
      <c r="D850" s="8"/>
      <c r="E850" s="7"/>
      <c r="F850" s="5"/>
      <c r="G850" s="284">
        <v>53286.460000000006</v>
      </c>
    </row>
    <row r="851" spans="1:7" x14ac:dyDescent="0.25">
      <c r="A851" s="48">
        <v>45370</v>
      </c>
      <c r="B851" s="49" t="s">
        <v>1290</v>
      </c>
      <c r="C851" s="7"/>
      <c r="D851" s="8"/>
      <c r="E851" s="7"/>
      <c r="F851" s="5"/>
      <c r="G851" s="284">
        <v>44707.960000000006</v>
      </c>
    </row>
    <row r="852" spans="1:7" x14ac:dyDescent="0.25">
      <c r="A852" s="48">
        <v>45370</v>
      </c>
      <c r="B852" s="49" t="s">
        <v>1290</v>
      </c>
      <c r="C852" s="7"/>
      <c r="D852" s="8"/>
      <c r="E852" s="7"/>
      <c r="F852" s="5"/>
      <c r="G852" s="284">
        <v>62086.5</v>
      </c>
    </row>
    <row r="853" spans="1:7" x14ac:dyDescent="0.25">
      <c r="A853" s="48">
        <v>45370</v>
      </c>
      <c r="B853" s="49" t="s">
        <v>43</v>
      </c>
      <c r="C853" s="7"/>
      <c r="D853" s="8"/>
      <c r="E853" s="7"/>
      <c r="F853" s="5"/>
      <c r="G853" s="284">
        <v>30712.5</v>
      </c>
    </row>
    <row r="854" spans="1:7" x14ac:dyDescent="0.25">
      <c r="A854" s="48">
        <v>45381</v>
      </c>
      <c r="B854" s="49" t="s">
        <v>587</v>
      </c>
      <c r="C854" s="7"/>
      <c r="D854" s="8"/>
      <c r="E854" s="7"/>
      <c r="F854" s="5"/>
      <c r="G854" s="284">
        <v>249480</v>
      </c>
    </row>
    <row r="855" spans="1:7" x14ac:dyDescent="0.25">
      <c r="A855" s="48">
        <v>45381</v>
      </c>
      <c r="B855" s="49" t="s">
        <v>487</v>
      </c>
      <c r="C855" s="7"/>
      <c r="D855" s="8"/>
      <c r="E855" s="7"/>
      <c r="F855" s="5"/>
      <c r="G855" s="284">
        <v>83032.959999999992</v>
      </c>
    </row>
    <row r="856" spans="1:7" x14ac:dyDescent="0.25">
      <c r="A856" s="48">
        <v>45381</v>
      </c>
      <c r="B856" s="49" t="s">
        <v>66</v>
      </c>
      <c r="C856" s="7"/>
      <c r="D856" s="8"/>
      <c r="E856" s="7"/>
      <c r="F856" s="5"/>
      <c r="G856" s="284">
        <v>31563</v>
      </c>
    </row>
    <row r="857" spans="1:7" x14ac:dyDescent="0.25">
      <c r="A857" s="48">
        <v>45381</v>
      </c>
      <c r="B857" s="49" t="s">
        <v>487</v>
      </c>
      <c r="C857" s="7"/>
      <c r="D857" s="8"/>
      <c r="E857" s="7"/>
      <c r="F857" s="5"/>
      <c r="G857" s="284">
        <v>83988.459999999992</v>
      </c>
    </row>
    <row r="858" spans="1:7" x14ac:dyDescent="0.25">
      <c r="A858" s="48">
        <v>45382</v>
      </c>
      <c r="B858" s="49" t="s">
        <v>487</v>
      </c>
      <c r="C858" s="7"/>
      <c r="D858" s="8"/>
      <c r="E858" s="7"/>
      <c r="F858" s="5"/>
      <c r="G858" s="284">
        <v>83128.5</v>
      </c>
    </row>
    <row r="859" spans="1:7" x14ac:dyDescent="0.25">
      <c r="A859" s="48">
        <v>45382</v>
      </c>
      <c r="B859" s="49" t="s">
        <v>507</v>
      </c>
      <c r="C859" s="7"/>
      <c r="D859" s="8"/>
      <c r="E859" s="7"/>
      <c r="F859" s="5"/>
      <c r="G859" s="284">
        <v>79490.260000000009</v>
      </c>
    </row>
    <row r="860" spans="1:7" x14ac:dyDescent="0.25">
      <c r="A860" s="48">
        <v>45382</v>
      </c>
      <c r="B860" s="49" t="s">
        <v>507</v>
      </c>
      <c r="C860" s="7"/>
      <c r="D860" s="8"/>
      <c r="E860" s="7"/>
      <c r="F860" s="5"/>
      <c r="G860" s="284">
        <v>91035</v>
      </c>
    </row>
    <row r="861" spans="1:7" x14ac:dyDescent="0.25">
      <c r="A861" s="48">
        <v>45382</v>
      </c>
      <c r="B861" s="49" t="s">
        <v>507</v>
      </c>
      <c r="C861" s="7"/>
      <c r="D861" s="8"/>
      <c r="E861" s="7"/>
      <c r="F861" s="5"/>
      <c r="G861" s="284">
        <v>26653.199999999997</v>
      </c>
    </row>
    <row r="862" spans="1:7" x14ac:dyDescent="0.25">
      <c r="A862" s="48">
        <v>45370</v>
      </c>
      <c r="B862" s="49" t="s">
        <v>43</v>
      </c>
      <c r="C862" s="7"/>
      <c r="D862" s="8"/>
      <c r="E862" s="7"/>
      <c r="F862" s="243"/>
      <c r="G862" s="284">
        <v>29680</v>
      </c>
    </row>
    <row r="863" spans="1:7" x14ac:dyDescent="0.25">
      <c r="A863" s="5"/>
      <c r="B863" s="6"/>
      <c r="C863" s="7"/>
      <c r="D863" s="8"/>
      <c r="E863" s="7"/>
      <c r="F863" s="243"/>
      <c r="G863" s="11"/>
    </row>
    <row r="864" spans="1:7" x14ac:dyDescent="0.25">
      <c r="A864" s="5"/>
      <c r="B864" s="6"/>
      <c r="C864" s="7"/>
      <c r="D864" s="8"/>
      <c r="E864" s="7"/>
      <c r="F864" s="243"/>
      <c r="G864" s="11"/>
    </row>
    <row r="865" spans="1:7" x14ac:dyDescent="0.25">
      <c r="A865" s="5"/>
      <c r="B865" s="6"/>
      <c r="C865" s="7"/>
      <c r="D865" s="8"/>
      <c r="E865" s="7"/>
      <c r="F865" s="243"/>
      <c r="G865" s="11"/>
    </row>
    <row r="866" spans="1:7" x14ac:dyDescent="0.25">
      <c r="A866" s="5"/>
      <c r="B866" s="6"/>
      <c r="C866" s="7"/>
      <c r="D866" s="8"/>
      <c r="E866" s="7"/>
      <c r="F866" s="243"/>
      <c r="G866" s="11"/>
    </row>
    <row r="867" spans="1:7" x14ac:dyDescent="0.25">
      <c r="A867" s="240"/>
      <c r="B867" s="6"/>
      <c r="C867" s="241"/>
      <c r="D867" s="242"/>
      <c r="E867" s="241"/>
      <c r="F867" s="243"/>
      <c r="G867" s="11"/>
    </row>
    <row r="868" spans="1:7" x14ac:dyDescent="0.25">
      <c r="A868" s="240"/>
      <c r="B868" s="6"/>
      <c r="C868" s="241"/>
      <c r="D868" s="242"/>
      <c r="E868" s="241"/>
      <c r="F868" s="243"/>
      <c r="G868" s="11"/>
    </row>
    <row r="869" spans="1:7" x14ac:dyDescent="0.25">
      <c r="A869" s="240"/>
      <c r="B869" s="6"/>
      <c r="C869" s="7"/>
      <c r="D869" s="8"/>
      <c r="E869" s="7"/>
      <c r="F869" s="5"/>
      <c r="G869" s="11"/>
    </row>
    <row r="870" spans="1:7" x14ac:dyDescent="0.25">
      <c r="A870" s="13"/>
      <c r="B870" s="6"/>
      <c r="C870" s="7"/>
      <c r="D870" s="8"/>
      <c r="E870" s="7"/>
      <c r="F870" s="5"/>
      <c r="G870" s="11"/>
    </row>
    <row r="871" spans="1:7" x14ac:dyDescent="0.25">
      <c r="A871" s="161"/>
      <c r="B871" s="162" t="s">
        <v>596</v>
      </c>
      <c r="C871" s="7" t="s">
        <v>20</v>
      </c>
      <c r="D871" s="8" t="s">
        <v>20</v>
      </c>
      <c r="E871" s="7" t="s">
        <v>20</v>
      </c>
      <c r="F871" s="4"/>
      <c r="G871" s="11">
        <f>SUBTOTAL(109,G8:G870)</f>
        <v>180783888.26000026</v>
      </c>
    </row>
  </sheetData>
  <mergeCells count="6"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D5CED-A9BA-40A8-8E50-CA10937AE4E8}">
  <dimension ref="A2:P87"/>
  <sheetViews>
    <sheetView topLeftCell="G41" workbookViewId="0">
      <selection activeCell="K55" sqref="K55"/>
    </sheetView>
  </sheetViews>
  <sheetFormatPr defaultRowHeight="15" x14ac:dyDescent="0.25"/>
  <cols>
    <col min="1" max="1" width="9.28515625" bestFit="1" customWidth="1"/>
    <col min="2" max="2" width="30.140625" bestFit="1" customWidth="1"/>
    <col min="3" max="3" width="7.140625" bestFit="1" customWidth="1"/>
    <col min="4" max="4" width="3" bestFit="1" customWidth="1"/>
    <col min="5" max="5" width="14.28515625" bestFit="1" customWidth="1"/>
    <col min="10" max="10" width="9.28515625" bestFit="1" customWidth="1"/>
    <col min="11" max="11" width="45.5703125" bestFit="1" customWidth="1"/>
    <col min="12" max="12" width="8.140625" bestFit="1" customWidth="1"/>
    <col min="13" max="13" width="4" bestFit="1" customWidth="1"/>
    <col min="14" max="15" width="14.5703125" bestFit="1" customWidth="1"/>
    <col min="16" max="16" width="14.28515625" bestFit="1" customWidth="1"/>
  </cols>
  <sheetData>
    <row r="2" spans="1:16" x14ac:dyDescent="0.25">
      <c r="A2" s="13">
        <v>44898</v>
      </c>
      <c r="B2" s="54" t="s">
        <v>597</v>
      </c>
      <c r="C2" s="54" t="s">
        <v>598</v>
      </c>
      <c r="D2" s="55" t="s">
        <v>21</v>
      </c>
      <c r="E2" s="56">
        <v>258480</v>
      </c>
      <c r="J2" s="65">
        <v>44426</v>
      </c>
      <c r="K2" s="66" t="s">
        <v>603</v>
      </c>
      <c r="L2" s="66" t="s">
        <v>598</v>
      </c>
      <c r="M2" s="67" t="s">
        <v>198</v>
      </c>
      <c r="N2" s="70">
        <v>239900</v>
      </c>
    </row>
    <row r="3" spans="1:16" x14ac:dyDescent="0.25">
      <c r="A3" s="13">
        <v>44898</v>
      </c>
      <c r="B3" s="54" t="s">
        <v>597</v>
      </c>
      <c r="C3" s="54" t="s">
        <v>598</v>
      </c>
      <c r="D3" s="55" t="s">
        <v>23</v>
      </c>
      <c r="E3" s="56">
        <v>100</v>
      </c>
      <c r="J3" s="61">
        <v>44426</v>
      </c>
      <c r="K3" s="62" t="s">
        <v>603</v>
      </c>
      <c r="L3" s="62" t="s">
        <v>598</v>
      </c>
      <c r="M3" s="63" t="s">
        <v>200</v>
      </c>
      <c r="N3" s="69">
        <v>491700</v>
      </c>
    </row>
    <row r="4" spans="1:16" x14ac:dyDescent="0.25">
      <c r="A4" s="13">
        <v>44898</v>
      </c>
      <c r="B4" s="54" t="s">
        <v>597</v>
      </c>
      <c r="C4" s="54" t="s">
        <v>598</v>
      </c>
      <c r="D4" s="55" t="s">
        <v>25</v>
      </c>
      <c r="E4" s="56">
        <v>100</v>
      </c>
      <c r="J4" s="65">
        <v>44426</v>
      </c>
      <c r="K4" s="66" t="s">
        <v>603</v>
      </c>
      <c r="L4" s="66" t="s">
        <v>598</v>
      </c>
      <c r="M4" s="67" t="s">
        <v>202</v>
      </c>
      <c r="N4" s="70">
        <v>2569100</v>
      </c>
    </row>
    <row r="5" spans="1:16" x14ac:dyDescent="0.25">
      <c r="A5" s="13">
        <v>44898</v>
      </c>
      <c r="B5" s="54" t="s">
        <v>597</v>
      </c>
      <c r="C5" s="54" t="s">
        <v>598</v>
      </c>
      <c r="D5" s="55" t="s">
        <v>27</v>
      </c>
      <c r="E5" s="56">
        <v>100</v>
      </c>
      <c r="J5" s="61">
        <v>44480</v>
      </c>
      <c r="K5" s="62" t="s">
        <v>603</v>
      </c>
      <c r="L5" s="62" t="s">
        <v>598</v>
      </c>
      <c r="M5" s="63" t="s">
        <v>218</v>
      </c>
      <c r="N5" s="69">
        <v>13280</v>
      </c>
    </row>
    <row r="6" spans="1:16" x14ac:dyDescent="0.25">
      <c r="A6" s="13">
        <v>44898</v>
      </c>
      <c r="B6" s="54" t="s">
        <v>597</v>
      </c>
      <c r="C6" s="54" t="s">
        <v>598</v>
      </c>
      <c r="D6" s="55" t="s">
        <v>29</v>
      </c>
      <c r="E6" s="56">
        <v>100</v>
      </c>
      <c r="J6" s="65">
        <v>44480</v>
      </c>
      <c r="K6" s="66" t="s">
        <v>603</v>
      </c>
      <c r="L6" s="66" t="s">
        <v>598</v>
      </c>
      <c r="M6" s="67" t="s">
        <v>220</v>
      </c>
      <c r="N6" s="70">
        <v>51273</v>
      </c>
    </row>
    <row r="7" spans="1:16" x14ac:dyDescent="0.25">
      <c r="A7" s="13">
        <v>44898</v>
      </c>
      <c r="B7" s="54" t="s">
        <v>597</v>
      </c>
      <c r="C7" s="54" t="s">
        <v>598</v>
      </c>
      <c r="D7" s="55" t="s">
        <v>31</v>
      </c>
      <c r="E7" s="56">
        <v>300</v>
      </c>
      <c r="J7" s="61">
        <v>44480</v>
      </c>
      <c r="K7" s="62" t="s">
        <v>603</v>
      </c>
      <c r="L7" s="62" t="s">
        <v>598</v>
      </c>
      <c r="M7" s="63" t="s">
        <v>222</v>
      </c>
      <c r="N7" s="69">
        <v>174488</v>
      </c>
    </row>
    <row r="8" spans="1:16" x14ac:dyDescent="0.25">
      <c r="A8" s="13">
        <v>44898</v>
      </c>
      <c r="B8" s="54" t="s">
        <v>597</v>
      </c>
      <c r="C8" s="54" t="s">
        <v>598</v>
      </c>
      <c r="D8" s="55" t="s">
        <v>48</v>
      </c>
      <c r="E8" s="56">
        <v>221130</v>
      </c>
      <c r="J8" s="65">
        <v>44503</v>
      </c>
      <c r="K8" s="66" t="s">
        <v>603</v>
      </c>
      <c r="L8" s="66" t="s">
        <v>598</v>
      </c>
      <c r="M8" s="67" t="s">
        <v>224</v>
      </c>
      <c r="N8" s="70">
        <v>373256</v>
      </c>
    </row>
    <row r="9" spans="1:16" x14ac:dyDescent="0.25">
      <c r="A9" s="13">
        <v>44898</v>
      </c>
      <c r="B9" s="54" t="s">
        <v>597</v>
      </c>
      <c r="C9" s="54" t="s">
        <v>598</v>
      </c>
      <c r="D9" s="55" t="s">
        <v>50</v>
      </c>
      <c r="E9" s="56">
        <v>100</v>
      </c>
      <c r="J9" s="61">
        <v>44503</v>
      </c>
      <c r="K9" s="62" t="s">
        <v>603</v>
      </c>
      <c r="L9" s="62" t="s">
        <v>598</v>
      </c>
      <c r="M9" s="63" t="s">
        <v>226</v>
      </c>
      <c r="N9" s="69">
        <v>46524.160000000003</v>
      </c>
    </row>
    <row r="10" spans="1:16" x14ac:dyDescent="0.25">
      <c r="A10" s="13">
        <v>44898</v>
      </c>
      <c r="B10" s="54" t="s">
        <v>597</v>
      </c>
      <c r="C10" s="54" t="s">
        <v>598</v>
      </c>
      <c r="D10" s="55" t="s">
        <v>52</v>
      </c>
      <c r="E10" s="56">
        <v>100</v>
      </c>
      <c r="J10" s="61">
        <v>44517</v>
      </c>
      <c r="K10" s="62" t="s">
        <v>603</v>
      </c>
      <c r="L10" s="62" t="s">
        <v>598</v>
      </c>
      <c r="M10" s="63" t="s">
        <v>230</v>
      </c>
      <c r="N10" s="69">
        <v>2208900</v>
      </c>
    </row>
    <row r="11" spans="1:16" x14ac:dyDescent="0.25">
      <c r="A11" s="13">
        <v>44898</v>
      </c>
      <c r="B11" s="54" t="s">
        <v>597</v>
      </c>
      <c r="C11" s="54" t="s">
        <v>598</v>
      </c>
      <c r="D11" s="55" t="s">
        <v>55</v>
      </c>
      <c r="E11" s="56">
        <v>100</v>
      </c>
      <c r="J11" s="65">
        <v>44517</v>
      </c>
      <c r="K11" s="66" t="s">
        <v>603</v>
      </c>
      <c r="L11" s="66" t="s">
        <v>598</v>
      </c>
      <c r="M11" s="67" t="s">
        <v>232</v>
      </c>
      <c r="N11" s="70">
        <v>4526600</v>
      </c>
    </row>
    <row r="12" spans="1:16" x14ac:dyDescent="0.25">
      <c r="A12" s="13">
        <v>44898</v>
      </c>
      <c r="B12" s="54" t="s">
        <v>597</v>
      </c>
      <c r="C12" s="54" t="s">
        <v>598</v>
      </c>
      <c r="D12" s="55" t="s">
        <v>58</v>
      </c>
      <c r="E12" s="56">
        <v>300</v>
      </c>
      <c r="J12" s="61">
        <v>44517</v>
      </c>
      <c r="K12" s="62" t="s">
        <v>603</v>
      </c>
      <c r="L12" s="62" t="s">
        <v>598</v>
      </c>
      <c r="M12" s="63" t="s">
        <v>234</v>
      </c>
      <c r="N12" s="69">
        <v>17766400</v>
      </c>
    </row>
    <row r="13" spans="1:16" x14ac:dyDescent="0.25">
      <c r="A13" s="13">
        <v>44901</v>
      </c>
      <c r="B13" s="54" t="s">
        <v>599</v>
      </c>
      <c r="C13" s="54" t="s">
        <v>598</v>
      </c>
      <c r="D13" s="55" t="s">
        <v>64</v>
      </c>
      <c r="E13" s="56">
        <v>7371000</v>
      </c>
      <c r="J13" s="65">
        <v>44550</v>
      </c>
      <c r="K13" s="66" t="s">
        <v>603</v>
      </c>
      <c r="L13" s="66" t="s">
        <v>598</v>
      </c>
      <c r="M13" s="67" t="s">
        <v>18</v>
      </c>
      <c r="N13" s="70">
        <v>9464000</v>
      </c>
    </row>
    <row r="14" spans="1:16" x14ac:dyDescent="0.25">
      <c r="A14" s="13">
        <v>44904</v>
      </c>
      <c r="B14" s="54" t="s">
        <v>599</v>
      </c>
      <c r="C14" s="54" t="s">
        <v>598</v>
      </c>
      <c r="D14" s="55" t="s">
        <v>81</v>
      </c>
      <c r="E14" s="56">
        <v>8616000</v>
      </c>
      <c r="J14" s="61">
        <v>44967</v>
      </c>
      <c r="K14" s="62" t="s">
        <v>603</v>
      </c>
      <c r="L14" s="62" t="s">
        <v>598</v>
      </c>
      <c r="M14" s="63" t="s">
        <v>164</v>
      </c>
      <c r="N14" s="69">
        <v>331900</v>
      </c>
    </row>
    <row r="15" spans="1:16" x14ac:dyDescent="0.25">
      <c r="A15" s="13">
        <v>44907</v>
      </c>
      <c r="B15" s="54" t="s">
        <v>599</v>
      </c>
      <c r="C15" s="54" t="s">
        <v>598</v>
      </c>
      <c r="D15" s="55" t="s">
        <v>88</v>
      </c>
      <c r="E15" s="56">
        <v>480910</v>
      </c>
      <c r="J15" s="61">
        <v>44999</v>
      </c>
      <c r="K15" s="62" t="s">
        <v>603</v>
      </c>
      <c r="L15" s="62" t="s">
        <v>598</v>
      </c>
      <c r="M15" s="63" t="s">
        <v>226</v>
      </c>
      <c r="N15" s="69">
        <v>10370</v>
      </c>
    </row>
    <row r="16" spans="1:16" x14ac:dyDescent="0.25">
      <c r="E16" s="41">
        <f>SUM(E2:E15)</f>
        <v>16948820</v>
      </c>
      <c r="J16" s="13">
        <v>43890</v>
      </c>
      <c r="K16" s="186" t="s">
        <v>827</v>
      </c>
      <c r="L16" s="54" t="s">
        <v>598</v>
      </c>
      <c r="M16" s="55" t="s">
        <v>58</v>
      </c>
      <c r="N16" s="187">
        <v>26711.8</v>
      </c>
      <c r="O16" s="188"/>
      <c r="P16" s="189"/>
    </row>
    <row r="17" spans="10:16" x14ac:dyDescent="0.25">
      <c r="J17" s="13">
        <v>43890</v>
      </c>
      <c r="K17" s="186" t="s">
        <v>827</v>
      </c>
      <c r="L17" s="54" t="s">
        <v>598</v>
      </c>
      <c r="M17" s="55" t="s">
        <v>61</v>
      </c>
      <c r="N17" s="187">
        <v>18811.8</v>
      </c>
      <c r="O17" s="188"/>
      <c r="P17" s="189"/>
    </row>
    <row r="18" spans="10:16" x14ac:dyDescent="0.25">
      <c r="J18" s="13">
        <v>43909</v>
      </c>
      <c r="K18" s="186" t="s">
        <v>828</v>
      </c>
      <c r="L18" s="54" t="s">
        <v>829</v>
      </c>
      <c r="M18" s="55" t="s">
        <v>145</v>
      </c>
      <c r="N18" s="187">
        <v>50000</v>
      </c>
      <c r="O18" s="188"/>
      <c r="P18" s="189"/>
    </row>
    <row r="19" spans="10:16" x14ac:dyDescent="0.25">
      <c r="J19" s="13">
        <v>44467</v>
      </c>
      <c r="K19" s="186" t="s">
        <v>831</v>
      </c>
      <c r="L19" s="54" t="s">
        <v>829</v>
      </c>
      <c r="M19" s="55" t="s">
        <v>832</v>
      </c>
      <c r="N19" s="187">
        <v>1334100</v>
      </c>
      <c r="O19" s="188"/>
      <c r="P19" s="189"/>
    </row>
    <row r="20" spans="10:16" x14ac:dyDescent="0.25">
      <c r="J20" s="13">
        <v>44503</v>
      </c>
      <c r="K20" s="186" t="s">
        <v>830</v>
      </c>
      <c r="L20" s="54" t="s">
        <v>598</v>
      </c>
      <c r="M20" s="55" t="s">
        <v>224</v>
      </c>
      <c r="N20" s="187">
        <v>373256</v>
      </c>
      <c r="O20" s="188"/>
      <c r="P20" s="189"/>
    </row>
    <row r="21" spans="10:16" x14ac:dyDescent="0.25">
      <c r="J21" s="13">
        <v>44580</v>
      </c>
      <c r="K21" s="186" t="s">
        <v>833</v>
      </c>
      <c r="L21" s="54" t="s">
        <v>829</v>
      </c>
      <c r="M21" s="55" t="s">
        <v>148</v>
      </c>
      <c r="N21" s="187">
        <v>14806500</v>
      </c>
      <c r="O21" s="188"/>
      <c r="P21" s="189"/>
    </row>
    <row r="22" spans="10:16" x14ac:dyDescent="0.25">
      <c r="J22" s="13">
        <v>44592</v>
      </c>
      <c r="K22" s="186" t="s">
        <v>833</v>
      </c>
      <c r="L22" s="54" t="s">
        <v>829</v>
      </c>
      <c r="M22" s="55" t="s">
        <v>158</v>
      </c>
      <c r="N22" s="187">
        <v>705200</v>
      </c>
      <c r="O22" s="188"/>
      <c r="P22" s="189"/>
    </row>
    <row r="23" spans="10:16" x14ac:dyDescent="0.25">
      <c r="J23" s="13">
        <v>44592</v>
      </c>
      <c r="K23" s="186" t="s">
        <v>833</v>
      </c>
      <c r="L23" s="54" t="s">
        <v>829</v>
      </c>
      <c r="M23" s="55" t="s">
        <v>162</v>
      </c>
      <c r="N23" s="187">
        <v>2378070</v>
      </c>
      <c r="O23" s="188"/>
      <c r="P23" s="189"/>
    </row>
    <row r="24" spans="10:16" x14ac:dyDescent="0.25">
      <c r="J24" s="13">
        <v>44607</v>
      </c>
      <c r="K24" s="186" t="s">
        <v>833</v>
      </c>
      <c r="L24" s="54" t="s">
        <v>829</v>
      </c>
      <c r="M24" s="55" t="s">
        <v>218</v>
      </c>
      <c r="N24" s="187">
        <v>11456</v>
      </c>
      <c r="O24" s="188"/>
      <c r="P24" s="189"/>
    </row>
    <row r="25" spans="10:16" x14ac:dyDescent="0.25">
      <c r="J25" s="13">
        <v>44607</v>
      </c>
      <c r="K25" s="186" t="s">
        <v>833</v>
      </c>
      <c r="L25" s="54" t="s">
        <v>829</v>
      </c>
      <c r="M25" s="55" t="s">
        <v>220</v>
      </c>
      <c r="N25" s="187">
        <v>190141</v>
      </c>
      <c r="O25" s="188"/>
      <c r="P25" s="189"/>
    </row>
    <row r="26" spans="10:16" x14ac:dyDescent="0.25">
      <c r="J26" s="13">
        <v>44608</v>
      </c>
      <c r="K26" s="186" t="s">
        <v>833</v>
      </c>
      <c r="L26" s="54" t="s">
        <v>829</v>
      </c>
      <c r="M26" s="55" t="s">
        <v>222</v>
      </c>
      <c r="N26" s="187">
        <v>72910</v>
      </c>
      <c r="O26" s="188"/>
      <c r="P26" s="189"/>
    </row>
    <row r="27" spans="10:16" x14ac:dyDescent="0.25">
      <c r="J27" s="13">
        <v>44715</v>
      </c>
      <c r="K27" s="186" t="s">
        <v>833</v>
      </c>
      <c r="L27" s="54" t="s">
        <v>829</v>
      </c>
      <c r="M27" s="55" t="s">
        <v>834</v>
      </c>
      <c r="N27" s="187">
        <v>30000</v>
      </c>
      <c r="O27" s="188"/>
      <c r="P27" s="189"/>
    </row>
    <row r="28" spans="10:16" x14ac:dyDescent="0.25">
      <c r="J28" s="13">
        <v>44736</v>
      </c>
      <c r="K28" s="186" t="s">
        <v>833</v>
      </c>
      <c r="L28" s="54" t="s">
        <v>829</v>
      </c>
      <c r="M28" s="55" t="s">
        <v>835</v>
      </c>
      <c r="N28" s="187">
        <v>29757.8</v>
      </c>
      <c r="O28" s="188"/>
      <c r="P28" s="189"/>
    </row>
    <row r="29" spans="10:16" x14ac:dyDescent="0.25">
      <c r="J29" s="13">
        <v>44793</v>
      </c>
      <c r="K29" s="186" t="s">
        <v>600</v>
      </c>
      <c r="L29" s="54" t="s">
        <v>598</v>
      </c>
      <c r="M29" s="55" t="s">
        <v>260</v>
      </c>
      <c r="N29" s="187">
        <v>30000</v>
      </c>
      <c r="O29" s="188"/>
      <c r="P29" s="189"/>
    </row>
    <row r="30" spans="10:16" x14ac:dyDescent="0.25">
      <c r="J30" s="13">
        <v>44799</v>
      </c>
      <c r="K30" s="186" t="s">
        <v>600</v>
      </c>
      <c r="L30" s="54" t="s">
        <v>598</v>
      </c>
      <c r="M30" s="55" t="s">
        <v>262</v>
      </c>
      <c r="N30" s="187">
        <v>134000</v>
      </c>
      <c r="O30" s="188"/>
      <c r="P30" s="189"/>
    </row>
    <row r="31" spans="10:16" x14ac:dyDescent="0.25">
      <c r="J31" s="13">
        <v>44834</v>
      </c>
      <c r="K31" s="186" t="s">
        <v>600</v>
      </c>
      <c r="L31" s="54" t="s">
        <v>598</v>
      </c>
      <c r="M31" s="55" t="s">
        <v>280</v>
      </c>
      <c r="N31" s="187">
        <v>273400</v>
      </c>
      <c r="P31" s="72"/>
    </row>
    <row r="32" spans="10:16" x14ac:dyDescent="0.25">
      <c r="J32" s="13">
        <v>44872</v>
      </c>
      <c r="K32" s="186" t="s">
        <v>830</v>
      </c>
      <c r="L32" s="54" t="s">
        <v>598</v>
      </c>
      <c r="M32" s="55" t="s">
        <v>324</v>
      </c>
      <c r="N32" s="187">
        <v>1585380</v>
      </c>
      <c r="P32" s="72"/>
    </row>
    <row r="33" spans="10:16" x14ac:dyDescent="0.25">
      <c r="J33" s="13">
        <v>44907</v>
      </c>
      <c r="K33" s="186" t="s">
        <v>600</v>
      </c>
      <c r="L33" s="54" t="s">
        <v>598</v>
      </c>
      <c r="M33" s="55" t="s">
        <v>88</v>
      </c>
      <c r="N33" s="187">
        <v>33080</v>
      </c>
      <c r="P33" s="72"/>
    </row>
    <row r="34" spans="10:16" x14ac:dyDescent="0.25">
      <c r="J34" s="13">
        <v>44973</v>
      </c>
      <c r="K34" s="186" t="s">
        <v>836</v>
      </c>
      <c r="L34" s="54" t="s">
        <v>829</v>
      </c>
      <c r="M34" s="55" t="s">
        <v>380</v>
      </c>
      <c r="N34" s="187">
        <v>72499</v>
      </c>
      <c r="P34" s="72"/>
    </row>
    <row r="35" spans="10:16" x14ac:dyDescent="0.25">
      <c r="J35" s="13">
        <v>44973</v>
      </c>
      <c r="K35" s="186" t="s">
        <v>836</v>
      </c>
      <c r="L35" s="54" t="s">
        <v>829</v>
      </c>
      <c r="M35" s="55" t="s">
        <v>382</v>
      </c>
      <c r="N35" s="187">
        <v>1079450</v>
      </c>
      <c r="P35" s="72"/>
    </row>
    <row r="36" spans="10:16" x14ac:dyDescent="0.25">
      <c r="J36" s="13">
        <v>44984</v>
      </c>
      <c r="K36" s="186" t="s">
        <v>836</v>
      </c>
      <c r="L36" s="54" t="s">
        <v>829</v>
      </c>
      <c r="M36" s="55" t="s">
        <v>405</v>
      </c>
      <c r="N36" s="187">
        <v>142800</v>
      </c>
      <c r="P36" s="72"/>
    </row>
    <row r="37" spans="10:16" x14ac:dyDescent="0.25">
      <c r="J37" s="65">
        <v>43921</v>
      </c>
      <c r="K37" s="66" t="s">
        <v>600</v>
      </c>
      <c r="L37" s="66" t="s">
        <v>598</v>
      </c>
      <c r="M37" s="67" t="s">
        <v>173</v>
      </c>
      <c r="N37" s="70">
        <v>14725</v>
      </c>
    </row>
    <row r="38" spans="10:16" x14ac:dyDescent="0.25">
      <c r="N38" s="12">
        <f>39487+27277+6063+2202244+519400</f>
        <v>2794471</v>
      </c>
      <c r="P38" s="72"/>
    </row>
    <row r="39" spans="10:16" ht="30" x14ac:dyDescent="0.25">
      <c r="K39" s="78" t="s">
        <v>971</v>
      </c>
      <c r="N39" s="12">
        <v>35400</v>
      </c>
      <c r="P39" s="72"/>
    </row>
    <row r="40" spans="10:16" x14ac:dyDescent="0.25">
      <c r="J40" s="219">
        <v>45113</v>
      </c>
      <c r="K40" t="s">
        <v>603</v>
      </c>
      <c r="N40" s="12">
        <v>235685</v>
      </c>
      <c r="P40" s="72"/>
    </row>
    <row r="41" spans="10:16" ht="15.75" thickBot="1" x14ac:dyDescent="0.3">
      <c r="J41" s="217">
        <v>45138</v>
      </c>
      <c r="K41" t="s">
        <v>603</v>
      </c>
      <c r="N41" s="12">
        <v>44522</v>
      </c>
      <c r="P41" s="72"/>
    </row>
    <row r="42" spans="10:16" x14ac:dyDescent="0.25">
      <c r="J42" s="246">
        <v>45233</v>
      </c>
      <c r="K42" t="s">
        <v>836</v>
      </c>
      <c r="L42" s="204"/>
      <c r="N42" s="12">
        <v>66706</v>
      </c>
      <c r="P42" s="72"/>
    </row>
    <row r="43" spans="10:16" x14ac:dyDescent="0.25">
      <c r="J43" s="247">
        <v>45252</v>
      </c>
      <c r="K43" t="s">
        <v>600</v>
      </c>
      <c r="L43" s="204"/>
      <c r="N43" s="12">
        <v>357520</v>
      </c>
      <c r="P43" s="72"/>
    </row>
    <row r="44" spans="10:16" x14ac:dyDescent="0.25">
      <c r="J44" s="247">
        <v>45269</v>
      </c>
      <c r="K44" t="s">
        <v>836</v>
      </c>
      <c r="L44" s="204"/>
      <c r="N44" s="12">
        <v>19400</v>
      </c>
      <c r="P44" s="72"/>
    </row>
    <row r="45" spans="10:16" x14ac:dyDescent="0.25">
      <c r="J45" s="247">
        <v>45269</v>
      </c>
      <c r="K45" t="s">
        <v>836</v>
      </c>
      <c r="L45" s="204"/>
      <c r="N45" s="12">
        <v>159670</v>
      </c>
      <c r="P45" s="72"/>
    </row>
    <row r="46" spans="10:16" x14ac:dyDescent="0.25">
      <c r="J46" s="247">
        <v>45274</v>
      </c>
      <c r="K46" t="s">
        <v>600</v>
      </c>
      <c r="L46" s="204"/>
      <c r="N46" s="12">
        <v>50466</v>
      </c>
      <c r="P46" s="72"/>
    </row>
    <row r="47" spans="10:16" ht="15.75" thickBot="1" x14ac:dyDescent="0.3">
      <c r="J47" s="251">
        <v>45275</v>
      </c>
      <c r="K47" t="s">
        <v>836</v>
      </c>
      <c r="L47" s="204"/>
      <c r="N47" s="12">
        <v>250280</v>
      </c>
      <c r="P47" s="72"/>
    </row>
    <row r="48" spans="10:16" ht="15.75" thickBot="1" x14ac:dyDescent="0.3">
      <c r="J48" s="275">
        <v>45371</v>
      </c>
      <c r="K48" s="274" t="s">
        <v>603</v>
      </c>
      <c r="N48" s="276">
        <v>768900</v>
      </c>
      <c r="P48" s="72"/>
    </row>
    <row r="49" spans="10:16" x14ac:dyDescent="0.25">
      <c r="J49" s="218"/>
      <c r="N49" s="12"/>
      <c r="P49" s="72"/>
    </row>
    <row r="50" spans="10:16" x14ac:dyDescent="0.25">
      <c r="J50" s="218"/>
      <c r="N50" s="12"/>
      <c r="P50" s="72"/>
    </row>
    <row r="51" spans="10:16" x14ac:dyDescent="0.25">
      <c r="K51" s="78"/>
      <c r="N51" s="12"/>
      <c r="P51" s="72"/>
    </row>
    <row r="52" spans="10:16" x14ac:dyDescent="0.25">
      <c r="K52" s="78"/>
      <c r="N52" s="12"/>
      <c r="P52" s="72"/>
    </row>
    <row r="53" spans="10:16" x14ac:dyDescent="0.25">
      <c r="K53" s="78"/>
      <c r="N53" s="12"/>
      <c r="P53" s="72"/>
    </row>
    <row r="54" spans="10:16" x14ac:dyDescent="0.25">
      <c r="K54" s="78"/>
      <c r="N54" s="12"/>
      <c r="P54" s="72"/>
    </row>
    <row r="55" spans="10:16" ht="14.25" customHeight="1" x14ac:dyDescent="0.25">
      <c r="J55" s="13"/>
      <c r="K55" s="54"/>
      <c r="L55" s="54"/>
      <c r="M55" s="55"/>
      <c r="N55" s="41">
        <f>SUM(N2:N54)</f>
        <v>66442959.559999987</v>
      </c>
      <c r="P55" s="72"/>
    </row>
    <row r="56" spans="10:16" x14ac:dyDescent="0.25">
      <c r="J56" s="13"/>
      <c r="K56" s="54"/>
      <c r="L56" s="54"/>
      <c r="M56" s="55"/>
      <c r="P56" s="72"/>
    </row>
    <row r="57" spans="10:16" x14ac:dyDescent="0.25">
      <c r="J57" s="13"/>
      <c r="K57" s="54"/>
      <c r="L57" s="54"/>
      <c r="M57" s="55"/>
      <c r="P57" s="72"/>
    </row>
    <row r="58" spans="10:16" x14ac:dyDescent="0.25">
      <c r="J58" s="13"/>
      <c r="K58" s="54"/>
      <c r="L58" s="54"/>
      <c r="M58" s="55"/>
      <c r="P58" s="72"/>
    </row>
    <row r="59" spans="10:16" x14ac:dyDescent="0.25">
      <c r="J59" s="13"/>
      <c r="K59" s="54"/>
      <c r="L59" s="54"/>
      <c r="M59" s="55"/>
      <c r="P59" s="72"/>
    </row>
    <row r="60" spans="10:16" x14ac:dyDescent="0.25">
      <c r="J60" s="13"/>
      <c r="K60" s="54"/>
      <c r="L60" s="54"/>
      <c r="M60" s="55"/>
      <c r="P60" s="72"/>
    </row>
    <row r="61" spans="10:16" x14ac:dyDescent="0.25">
      <c r="J61" s="13"/>
      <c r="K61" s="54"/>
      <c r="L61" s="54"/>
      <c r="M61" s="55"/>
      <c r="P61" s="72"/>
    </row>
    <row r="62" spans="10:16" x14ac:dyDescent="0.25">
      <c r="P62" s="41"/>
    </row>
    <row r="63" spans="10:16" x14ac:dyDescent="0.25">
      <c r="P63" s="12"/>
    </row>
    <row r="67" spans="10:14" x14ac:dyDescent="0.25">
      <c r="J67" s="13"/>
      <c r="K67" s="186"/>
      <c r="L67" s="54"/>
      <c r="M67" s="55"/>
      <c r="N67" s="187"/>
    </row>
    <row r="68" spans="10:14" x14ac:dyDescent="0.25">
      <c r="J68" s="13"/>
      <c r="K68" s="186"/>
      <c r="L68" s="54"/>
      <c r="M68" s="55"/>
      <c r="N68" s="187"/>
    </row>
    <row r="69" spans="10:14" x14ac:dyDescent="0.25">
      <c r="J69" s="13"/>
      <c r="K69" s="186"/>
      <c r="L69" s="54"/>
      <c r="M69" s="55"/>
      <c r="N69" s="187"/>
    </row>
    <row r="70" spans="10:14" x14ac:dyDescent="0.25">
      <c r="J70" s="13"/>
      <c r="K70" s="186"/>
      <c r="L70" s="54"/>
      <c r="M70" s="55"/>
      <c r="N70" s="187"/>
    </row>
    <row r="71" spans="10:14" x14ac:dyDescent="0.25">
      <c r="J71" s="13"/>
      <c r="K71" s="186"/>
      <c r="L71" s="54"/>
      <c r="M71" s="55"/>
      <c r="N71" s="187"/>
    </row>
    <row r="72" spans="10:14" x14ac:dyDescent="0.25">
      <c r="J72" s="13"/>
      <c r="K72" s="186"/>
      <c r="L72" s="54"/>
      <c r="M72" s="55"/>
      <c r="N72" s="187"/>
    </row>
    <row r="73" spans="10:14" x14ac:dyDescent="0.25">
      <c r="J73" s="13"/>
      <c r="K73" s="186"/>
      <c r="L73" s="54"/>
      <c r="M73" s="55"/>
      <c r="N73" s="187"/>
    </row>
    <row r="74" spans="10:14" x14ac:dyDescent="0.25">
      <c r="J74" s="13"/>
      <c r="K74" s="186"/>
      <c r="L74" s="54"/>
      <c r="M74" s="55"/>
      <c r="N74" s="187"/>
    </row>
    <row r="75" spans="10:14" x14ac:dyDescent="0.25">
      <c r="J75" s="13"/>
      <c r="K75" s="186"/>
      <c r="L75" s="54"/>
      <c r="M75" s="55"/>
      <c r="N75" s="187"/>
    </row>
    <row r="76" spans="10:14" x14ac:dyDescent="0.25">
      <c r="J76" s="13"/>
      <c r="K76" s="186"/>
      <c r="L76" s="54"/>
      <c r="M76" s="55"/>
      <c r="N76" s="187"/>
    </row>
    <row r="77" spans="10:14" x14ac:dyDescent="0.25">
      <c r="J77" s="13"/>
      <c r="K77" s="186"/>
      <c r="L77" s="54"/>
      <c r="M77" s="55"/>
      <c r="N77" s="187"/>
    </row>
    <row r="78" spans="10:14" x14ac:dyDescent="0.25">
      <c r="J78" s="13"/>
      <c r="K78" s="186"/>
      <c r="L78" s="54"/>
      <c r="M78" s="55"/>
      <c r="N78" s="187"/>
    </row>
    <row r="79" spans="10:14" x14ac:dyDescent="0.25">
      <c r="J79" s="13"/>
      <c r="K79" s="186"/>
      <c r="L79" s="54"/>
      <c r="M79" s="55"/>
      <c r="N79" s="187"/>
    </row>
    <row r="80" spans="10:14" x14ac:dyDescent="0.25">
      <c r="J80" s="13"/>
      <c r="K80" s="186"/>
      <c r="L80" s="54"/>
      <c r="M80" s="55"/>
      <c r="N80" s="187"/>
    </row>
    <row r="81" spans="10:14" x14ac:dyDescent="0.25">
      <c r="J81" s="13"/>
      <c r="K81" s="186"/>
      <c r="L81" s="54"/>
      <c r="M81" s="55"/>
      <c r="N81" s="187"/>
    </row>
    <row r="82" spans="10:14" x14ac:dyDescent="0.25">
      <c r="J82" s="13"/>
      <c r="K82" s="186"/>
      <c r="L82" s="54"/>
      <c r="M82" s="55"/>
      <c r="N82" s="187"/>
    </row>
    <row r="83" spans="10:14" x14ac:dyDescent="0.25">
      <c r="J83" s="13"/>
      <c r="K83" s="186"/>
      <c r="L83" s="54"/>
      <c r="M83" s="55"/>
      <c r="N83" s="187"/>
    </row>
    <row r="84" spans="10:14" x14ac:dyDescent="0.25">
      <c r="J84" s="13"/>
      <c r="K84" s="186"/>
      <c r="L84" s="54"/>
      <c r="M84" s="55"/>
      <c r="N84" s="187"/>
    </row>
    <row r="85" spans="10:14" x14ac:dyDescent="0.25">
      <c r="J85" s="13"/>
      <c r="K85" s="186"/>
      <c r="L85" s="54"/>
      <c r="M85" s="55"/>
      <c r="N85" s="187"/>
    </row>
    <row r="86" spans="10:14" x14ac:dyDescent="0.25">
      <c r="J86" s="13"/>
      <c r="K86" s="186"/>
      <c r="L86" s="54"/>
      <c r="M86" s="55"/>
      <c r="N86" s="187"/>
    </row>
    <row r="87" spans="10:14" x14ac:dyDescent="0.25">
      <c r="J87" s="13"/>
      <c r="K87" s="186"/>
      <c r="L87" s="54"/>
      <c r="M87" s="55"/>
      <c r="N87" s="18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A1C88-5831-4D18-A2DB-B0E20B52C3BC}">
  <dimension ref="A1:G78"/>
  <sheetViews>
    <sheetView topLeftCell="A39" workbookViewId="0">
      <selection activeCell="B69" sqref="B69"/>
    </sheetView>
  </sheetViews>
  <sheetFormatPr defaultRowHeight="15" x14ac:dyDescent="0.25"/>
  <cols>
    <col min="1" max="1" width="10.42578125" bestFit="1" customWidth="1"/>
    <col min="2" max="2" width="41.7109375" bestFit="1" customWidth="1"/>
    <col min="3" max="3" width="8.5703125" bestFit="1" customWidth="1"/>
    <col min="4" max="4" width="11.5703125" bestFit="1" customWidth="1"/>
    <col min="5" max="5" width="16.7109375" bestFit="1" customWidth="1"/>
    <col min="6" max="6" width="10.42578125" bestFit="1" customWidth="1"/>
    <col min="7" max="7" width="12.5703125" bestFit="1" customWidth="1"/>
  </cols>
  <sheetData>
    <row r="1" spans="1:7" ht="36" x14ac:dyDescent="0.25">
      <c r="A1" s="18" t="s">
        <v>6</v>
      </c>
      <c r="B1" s="19" t="s">
        <v>7</v>
      </c>
      <c r="C1" s="18" t="s">
        <v>8</v>
      </c>
      <c r="D1" s="18" t="s">
        <v>9</v>
      </c>
      <c r="E1" s="18" t="s">
        <v>10</v>
      </c>
      <c r="F1" s="18" t="s">
        <v>11</v>
      </c>
      <c r="G1" s="20" t="s">
        <v>12</v>
      </c>
    </row>
    <row r="2" spans="1:7" x14ac:dyDescent="0.25">
      <c r="A2" s="21">
        <v>43833</v>
      </c>
      <c r="B2" s="22" t="s">
        <v>16</v>
      </c>
      <c r="C2" s="23" t="s">
        <v>17</v>
      </c>
      <c r="D2" s="24" t="s">
        <v>18</v>
      </c>
      <c r="E2" s="23" t="s">
        <v>19</v>
      </c>
      <c r="F2" s="21">
        <v>43833</v>
      </c>
      <c r="G2" s="25">
        <v>35400</v>
      </c>
    </row>
    <row r="3" spans="1:7" x14ac:dyDescent="0.25">
      <c r="A3" s="26">
        <v>43862</v>
      </c>
      <c r="B3" s="27" t="s">
        <v>16</v>
      </c>
      <c r="C3" s="28" t="s">
        <v>17</v>
      </c>
      <c r="D3" s="29" t="s">
        <v>21</v>
      </c>
      <c r="E3" s="28" t="s">
        <v>22</v>
      </c>
      <c r="F3" s="26">
        <v>43862</v>
      </c>
      <c r="G3" s="30">
        <v>2655</v>
      </c>
    </row>
    <row r="4" spans="1:7" x14ac:dyDescent="0.25">
      <c r="A4" s="31">
        <v>43864</v>
      </c>
      <c r="B4" s="32" t="s">
        <v>16</v>
      </c>
      <c r="C4" s="33" t="s">
        <v>17</v>
      </c>
      <c r="D4" s="34" t="s">
        <v>23</v>
      </c>
      <c r="E4" s="33" t="s">
        <v>24</v>
      </c>
      <c r="F4" s="31">
        <v>43864</v>
      </c>
      <c r="G4" s="35">
        <v>53100</v>
      </c>
    </row>
    <row r="5" spans="1:7" x14ac:dyDescent="0.25">
      <c r="A5" s="26">
        <v>43892</v>
      </c>
      <c r="B5" s="27" t="s">
        <v>16</v>
      </c>
      <c r="C5" s="28" t="s">
        <v>17</v>
      </c>
      <c r="D5" s="29" t="s">
        <v>25</v>
      </c>
      <c r="E5" s="28" t="s">
        <v>26</v>
      </c>
      <c r="F5" s="26">
        <v>43892</v>
      </c>
      <c r="G5" s="30">
        <v>5900</v>
      </c>
    </row>
    <row r="6" spans="1:7" x14ac:dyDescent="0.25">
      <c r="A6" s="31">
        <v>44013</v>
      </c>
      <c r="B6" s="32" t="s">
        <v>16</v>
      </c>
      <c r="C6" s="33" t="s">
        <v>17</v>
      </c>
      <c r="D6" s="34" t="s">
        <v>27</v>
      </c>
      <c r="E6" s="33" t="s">
        <v>28</v>
      </c>
      <c r="F6" s="31">
        <v>44013</v>
      </c>
      <c r="G6" s="35">
        <v>1770</v>
      </c>
    </row>
    <row r="7" spans="1:7" x14ac:dyDescent="0.25">
      <c r="A7" s="26">
        <v>44019</v>
      </c>
      <c r="B7" s="27" t="s">
        <v>16</v>
      </c>
      <c r="C7" s="28" t="s">
        <v>17</v>
      </c>
      <c r="D7" s="29" t="s">
        <v>29</v>
      </c>
      <c r="E7" s="28" t="s">
        <v>30</v>
      </c>
      <c r="F7" s="26">
        <v>44019</v>
      </c>
      <c r="G7" s="30">
        <v>2655</v>
      </c>
    </row>
    <row r="8" spans="1:7" x14ac:dyDescent="0.25">
      <c r="A8" s="31">
        <v>44136</v>
      </c>
      <c r="B8" s="32" t="s">
        <v>16</v>
      </c>
      <c r="C8" s="33" t="s">
        <v>17</v>
      </c>
      <c r="D8" s="34" t="s">
        <v>31</v>
      </c>
      <c r="E8" s="33" t="s">
        <v>32</v>
      </c>
      <c r="F8" s="31">
        <v>44136</v>
      </c>
      <c r="G8" s="35">
        <v>5310</v>
      </c>
    </row>
    <row r="9" spans="1:7" x14ac:dyDescent="0.25">
      <c r="A9" s="26">
        <v>44228</v>
      </c>
      <c r="B9" s="27" t="s">
        <v>16</v>
      </c>
      <c r="C9" s="28" t="s">
        <v>17</v>
      </c>
      <c r="D9" s="29" t="s">
        <v>18</v>
      </c>
      <c r="E9" s="28" t="s">
        <v>33</v>
      </c>
      <c r="F9" s="26">
        <v>44228</v>
      </c>
      <c r="G9" s="30">
        <v>2655</v>
      </c>
    </row>
    <row r="10" spans="1:7" x14ac:dyDescent="0.25">
      <c r="A10" s="31">
        <v>44257</v>
      </c>
      <c r="B10" s="32" t="s">
        <v>16</v>
      </c>
      <c r="C10" s="33" t="s">
        <v>17</v>
      </c>
      <c r="D10" s="34" t="s">
        <v>21</v>
      </c>
      <c r="E10" s="33" t="s">
        <v>34</v>
      </c>
      <c r="F10" s="31">
        <v>44257</v>
      </c>
      <c r="G10" s="35">
        <v>59000</v>
      </c>
    </row>
    <row r="11" spans="1:7" x14ac:dyDescent="0.25">
      <c r="A11" s="26">
        <v>44321</v>
      </c>
      <c r="B11" s="27" t="s">
        <v>16</v>
      </c>
      <c r="C11" s="28" t="s">
        <v>17</v>
      </c>
      <c r="D11" s="29" t="s">
        <v>23</v>
      </c>
      <c r="E11" s="28" t="s">
        <v>35</v>
      </c>
      <c r="F11" s="26">
        <v>44321</v>
      </c>
      <c r="G11" s="30">
        <v>1770</v>
      </c>
    </row>
    <row r="12" spans="1:7" x14ac:dyDescent="0.25">
      <c r="A12" s="31">
        <v>44540</v>
      </c>
      <c r="B12" s="32" t="s">
        <v>16</v>
      </c>
      <c r="C12" s="33" t="s">
        <v>17</v>
      </c>
      <c r="D12" s="34" t="s">
        <v>18</v>
      </c>
      <c r="E12" s="33" t="s">
        <v>36</v>
      </c>
      <c r="F12" s="31">
        <v>44540</v>
      </c>
      <c r="G12" s="35">
        <v>200</v>
      </c>
    </row>
    <row r="13" spans="1:7" x14ac:dyDescent="0.25">
      <c r="A13" s="26">
        <v>44540</v>
      </c>
      <c r="B13" s="27" t="s">
        <v>16</v>
      </c>
      <c r="C13" s="28" t="s">
        <v>17</v>
      </c>
      <c r="D13" s="29" t="s">
        <v>21</v>
      </c>
      <c r="E13" s="28" t="s">
        <v>37</v>
      </c>
      <c r="F13" s="26">
        <v>44540</v>
      </c>
      <c r="G13" s="30">
        <v>7080</v>
      </c>
    </row>
    <row r="14" spans="1:7" x14ac:dyDescent="0.25">
      <c r="A14" s="31">
        <v>44564</v>
      </c>
      <c r="B14" s="32" t="s">
        <v>16</v>
      </c>
      <c r="C14" s="33" t="s">
        <v>17</v>
      </c>
      <c r="D14" s="34" t="s">
        <v>23</v>
      </c>
      <c r="E14" s="33" t="s">
        <v>38</v>
      </c>
      <c r="F14" s="31">
        <v>44564</v>
      </c>
      <c r="G14" s="35">
        <v>7080</v>
      </c>
    </row>
    <row r="15" spans="1:7" x14ac:dyDescent="0.25">
      <c r="A15" s="26">
        <v>44603</v>
      </c>
      <c r="B15" s="27" t="s">
        <v>45</v>
      </c>
      <c r="C15" s="28" t="s">
        <v>17</v>
      </c>
      <c r="D15" s="29" t="s">
        <v>31</v>
      </c>
      <c r="E15" s="28" t="s">
        <v>46</v>
      </c>
      <c r="F15" s="26">
        <v>44603</v>
      </c>
      <c r="G15" s="30">
        <v>1180000</v>
      </c>
    </row>
    <row r="16" spans="1:7" x14ac:dyDescent="0.25">
      <c r="A16" s="31">
        <v>44621</v>
      </c>
      <c r="B16" s="32" t="s">
        <v>16</v>
      </c>
      <c r="C16" s="33" t="s">
        <v>17</v>
      </c>
      <c r="D16" s="34" t="s">
        <v>50</v>
      </c>
      <c r="E16" s="33" t="s">
        <v>51</v>
      </c>
      <c r="F16" s="31">
        <v>44621</v>
      </c>
      <c r="G16" s="35">
        <v>59000</v>
      </c>
    </row>
    <row r="17" spans="1:7" x14ac:dyDescent="0.25">
      <c r="A17" s="26">
        <v>44628</v>
      </c>
      <c r="B17" s="27" t="s">
        <v>57</v>
      </c>
      <c r="C17" s="28" t="s">
        <v>17</v>
      </c>
      <c r="D17" s="29" t="s">
        <v>58</v>
      </c>
      <c r="E17" s="28" t="s">
        <v>59</v>
      </c>
      <c r="F17" s="26">
        <v>44628</v>
      </c>
      <c r="G17" s="30">
        <v>20500</v>
      </c>
    </row>
    <row r="18" spans="1:7" x14ac:dyDescent="0.25">
      <c r="A18" s="31">
        <v>44641</v>
      </c>
      <c r="B18" s="32" t="s">
        <v>16</v>
      </c>
      <c r="C18" s="33" t="s">
        <v>17</v>
      </c>
      <c r="D18" s="34" t="s">
        <v>83</v>
      </c>
      <c r="E18" s="33" t="s">
        <v>84</v>
      </c>
      <c r="F18" s="31">
        <v>44641</v>
      </c>
      <c r="G18" s="35">
        <v>5310</v>
      </c>
    </row>
    <row r="19" spans="1:7" x14ac:dyDescent="0.25">
      <c r="A19" s="26">
        <v>44651</v>
      </c>
      <c r="B19" s="27" t="s">
        <v>112</v>
      </c>
      <c r="C19" s="28" t="s">
        <v>17</v>
      </c>
      <c r="D19" s="29" t="s">
        <v>113</v>
      </c>
      <c r="E19" s="28" t="s">
        <v>114</v>
      </c>
      <c r="F19" s="26">
        <v>44651</v>
      </c>
      <c r="G19" s="30">
        <v>5000</v>
      </c>
    </row>
    <row r="20" spans="1:7" x14ac:dyDescent="0.25">
      <c r="A20" s="31">
        <v>44662</v>
      </c>
      <c r="B20" s="32" t="s">
        <v>57</v>
      </c>
      <c r="C20" s="33" t="s">
        <v>17</v>
      </c>
      <c r="D20" s="34" t="s">
        <v>124</v>
      </c>
      <c r="E20" s="33" t="s">
        <v>125</v>
      </c>
      <c r="F20" s="31">
        <v>44662</v>
      </c>
      <c r="G20" s="35">
        <v>8500</v>
      </c>
    </row>
    <row r="21" spans="1:7" x14ac:dyDescent="0.25">
      <c r="A21" s="26">
        <v>44676</v>
      </c>
      <c r="B21" s="27" t="s">
        <v>150</v>
      </c>
      <c r="C21" s="28" t="s">
        <v>17</v>
      </c>
      <c r="D21" s="29" t="s">
        <v>151</v>
      </c>
      <c r="E21" s="28" t="s">
        <v>152</v>
      </c>
      <c r="F21" s="26">
        <v>44676</v>
      </c>
      <c r="G21" s="30">
        <v>413</v>
      </c>
    </row>
    <row r="22" spans="1:7" x14ac:dyDescent="0.25">
      <c r="A22" s="31">
        <v>44680</v>
      </c>
      <c r="B22" s="32" t="s">
        <v>45</v>
      </c>
      <c r="C22" s="33" t="s">
        <v>17</v>
      </c>
      <c r="D22" s="34" t="s">
        <v>153</v>
      </c>
      <c r="E22" s="33" t="s">
        <v>154</v>
      </c>
      <c r="F22" s="31">
        <v>44680</v>
      </c>
      <c r="G22" s="35">
        <v>354000</v>
      </c>
    </row>
    <row r="23" spans="1:7" x14ac:dyDescent="0.25">
      <c r="A23" s="26">
        <v>44682</v>
      </c>
      <c r="B23" s="27" t="s">
        <v>16</v>
      </c>
      <c r="C23" s="28" t="s">
        <v>17</v>
      </c>
      <c r="D23" s="29" t="s">
        <v>162</v>
      </c>
      <c r="E23" s="28" t="s">
        <v>163</v>
      </c>
      <c r="F23" s="26">
        <v>44682</v>
      </c>
      <c r="G23" s="30">
        <v>23600</v>
      </c>
    </row>
    <row r="24" spans="1:7" x14ac:dyDescent="0.25">
      <c r="A24" s="31">
        <v>44713</v>
      </c>
      <c r="B24" s="32" t="s">
        <v>374</v>
      </c>
      <c r="C24" s="33" t="s">
        <v>17</v>
      </c>
      <c r="D24" s="34" t="s">
        <v>375</v>
      </c>
      <c r="E24" s="33" t="s">
        <v>376</v>
      </c>
      <c r="F24" s="31">
        <v>44713</v>
      </c>
      <c r="G24" s="35">
        <v>531</v>
      </c>
    </row>
    <row r="25" spans="1:7" x14ac:dyDescent="0.25">
      <c r="A25" s="26">
        <v>44713</v>
      </c>
      <c r="B25" s="27" t="s">
        <v>374</v>
      </c>
      <c r="C25" s="28" t="s">
        <v>17</v>
      </c>
      <c r="D25" s="29" t="s">
        <v>386</v>
      </c>
      <c r="E25" s="28" t="s">
        <v>387</v>
      </c>
      <c r="F25" s="26">
        <v>44713</v>
      </c>
      <c r="G25" s="30">
        <v>1062</v>
      </c>
    </row>
    <row r="26" spans="1:7" x14ac:dyDescent="0.25">
      <c r="A26" s="31">
        <v>44714</v>
      </c>
      <c r="B26" s="32" t="s">
        <v>374</v>
      </c>
      <c r="C26" s="33" t="s">
        <v>17</v>
      </c>
      <c r="D26" s="34" t="s">
        <v>44</v>
      </c>
      <c r="E26" s="33" t="s">
        <v>388</v>
      </c>
      <c r="F26" s="31">
        <v>44714</v>
      </c>
      <c r="G26" s="35">
        <v>531</v>
      </c>
    </row>
    <row r="27" spans="1:7" x14ac:dyDescent="0.25">
      <c r="A27" s="26">
        <v>44721</v>
      </c>
      <c r="B27" s="27" t="s">
        <v>394</v>
      </c>
      <c r="C27" s="28" t="s">
        <v>17</v>
      </c>
      <c r="D27" s="29" t="s">
        <v>395</v>
      </c>
      <c r="E27" s="28" t="s">
        <v>396</v>
      </c>
      <c r="F27" s="26">
        <v>44721</v>
      </c>
      <c r="G27" s="30">
        <v>82600</v>
      </c>
    </row>
    <row r="28" spans="1:7" x14ac:dyDescent="0.25">
      <c r="A28" s="31">
        <v>44728</v>
      </c>
      <c r="B28" s="32" t="s">
        <v>374</v>
      </c>
      <c r="C28" s="33" t="s">
        <v>17</v>
      </c>
      <c r="D28" s="34" t="s">
        <v>397</v>
      </c>
      <c r="E28" s="33" t="s">
        <v>398</v>
      </c>
      <c r="F28" s="31">
        <v>44728</v>
      </c>
      <c r="G28" s="35">
        <v>531</v>
      </c>
    </row>
    <row r="29" spans="1:7" x14ac:dyDescent="0.25">
      <c r="A29" s="26">
        <v>44728</v>
      </c>
      <c r="B29" s="27" t="s">
        <v>374</v>
      </c>
      <c r="C29" s="28" t="s">
        <v>17</v>
      </c>
      <c r="D29" s="29" t="s">
        <v>399</v>
      </c>
      <c r="E29" s="28" t="s">
        <v>400</v>
      </c>
      <c r="F29" s="26">
        <v>44728</v>
      </c>
      <c r="G29" s="30">
        <v>531</v>
      </c>
    </row>
    <row r="30" spans="1:7" x14ac:dyDescent="0.25">
      <c r="A30" s="31">
        <v>44730</v>
      </c>
      <c r="B30" s="32" t="s">
        <v>374</v>
      </c>
      <c r="C30" s="33" t="s">
        <v>17</v>
      </c>
      <c r="D30" s="34" t="s">
        <v>403</v>
      </c>
      <c r="E30" s="33" t="s">
        <v>404</v>
      </c>
      <c r="F30" s="31">
        <v>44730</v>
      </c>
      <c r="G30" s="35">
        <v>531</v>
      </c>
    </row>
    <row r="31" spans="1:7" x14ac:dyDescent="0.25">
      <c r="A31" s="26">
        <v>44732</v>
      </c>
      <c r="B31" s="27" t="s">
        <v>374</v>
      </c>
      <c r="C31" s="28" t="s">
        <v>17</v>
      </c>
      <c r="D31" s="29" t="s">
        <v>405</v>
      </c>
      <c r="E31" s="28" t="s">
        <v>406</v>
      </c>
      <c r="F31" s="26">
        <v>44732</v>
      </c>
      <c r="G31" s="30">
        <v>531</v>
      </c>
    </row>
    <row r="32" spans="1:7" x14ac:dyDescent="0.25">
      <c r="A32" s="31">
        <v>44737</v>
      </c>
      <c r="B32" s="32" t="s">
        <v>16</v>
      </c>
      <c r="C32" s="33" t="s">
        <v>17</v>
      </c>
      <c r="D32" s="34" t="s">
        <v>407</v>
      </c>
      <c r="E32" s="33" t="s">
        <v>408</v>
      </c>
      <c r="F32" s="31">
        <v>44737</v>
      </c>
      <c r="G32" s="35">
        <v>17700</v>
      </c>
    </row>
    <row r="33" spans="1:7" x14ac:dyDescent="0.25">
      <c r="A33" s="26">
        <v>44737</v>
      </c>
      <c r="B33" s="27" t="s">
        <v>409</v>
      </c>
      <c r="C33" s="28" t="s">
        <v>17</v>
      </c>
      <c r="D33" s="29" t="s">
        <v>410</v>
      </c>
      <c r="E33" s="28" t="s">
        <v>411</v>
      </c>
      <c r="F33" s="26">
        <v>44737</v>
      </c>
      <c r="G33" s="30">
        <v>4000</v>
      </c>
    </row>
    <row r="34" spans="1:7" x14ac:dyDescent="0.25">
      <c r="A34" s="31">
        <v>44795</v>
      </c>
      <c r="B34" s="32" t="s">
        <v>374</v>
      </c>
      <c r="C34" s="33" t="s">
        <v>17</v>
      </c>
      <c r="D34" s="34" t="s">
        <v>149</v>
      </c>
      <c r="E34" s="33" t="s">
        <v>447</v>
      </c>
      <c r="F34" s="31">
        <v>44795</v>
      </c>
      <c r="G34" s="35">
        <v>5841</v>
      </c>
    </row>
    <row r="35" spans="1:7" x14ac:dyDescent="0.25">
      <c r="A35" s="26">
        <v>44820</v>
      </c>
      <c r="B35" s="27" t="s">
        <v>374</v>
      </c>
      <c r="C35" s="28" t="s">
        <v>17</v>
      </c>
      <c r="D35" s="29" t="s">
        <v>460</v>
      </c>
      <c r="E35" s="28" t="s">
        <v>461</v>
      </c>
      <c r="F35" s="26">
        <v>44820</v>
      </c>
      <c r="G35" s="30">
        <v>7434</v>
      </c>
    </row>
    <row r="36" spans="1:7" x14ac:dyDescent="0.25">
      <c r="A36" s="31">
        <v>44866</v>
      </c>
      <c r="B36" s="32" t="s">
        <v>16</v>
      </c>
      <c r="C36" s="33" t="s">
        <v>17</v>
      </c>
      <c r="D36" s="34" t="s">
        <v>494</v>
      </c>
      <c r="E36" s="33" t="s">
        <v>495</v>
      </c>
      <c r="F36" s="31">
        <v>44866</v>
      </c>
      <c r="G36" s="35">
        <v>17700</v>
      </c>
    </row>
    <row r="37" spans="1:7" x14ac:dyDescent="0.25">
      <c r="A37" s="26">
        <v>44866</v>
      </c>
      <c r="B37" s="27" t="s">
        <v>16</v>
      </c>
      <c r="C37" s="28" t="s">
        <v>17</v>
      </c>
      <c r="D37" s="29" t="s">
        <v>496</v>
      </c>
      <c r="E37" s="28" t="s">
        <v>497</v>
      </c>
      <c r="F37" s="26">
        <v>44835</v>
      </c>
      <c r="G37" s="30">
        <v>3540</v>
      </c>
    </row>
    <row r="38" spans="1:7" x14ac:dyDescent="0.25">
      <c r="A38" s="31">
        <v>44867</v>
      </c>
      <c r="B38" s="32" t="s">
        <v>16</v>
      </c>
      <c r="C38" s="33" t="s">
        <v>17</v>
      </c>
      <c r="D38" s="34" t="s">
        <v>498</v>
      </c>
      <c r="E38" s="33" t="s">
        <v>499</v>
      </c>
      <c r="F38" s="31">
        <v>44867</v>
      </c>
      <c r="G38" s="35">
        <v>300</v>
      </c>
    </row>
    <row r="39" spans="1:7" x14ac:dyDescent="0.25">
      <c r="A39" s="26">
        <v>44880</v>
      </c>
      <c r="B39" s="27" t="s">
        <v>16</v>
      </c>
      <c r="C39" s="28" t="s">
        <v>17</v>
      </c>
      <c r="D39" s="29" t="s">
        <v>520</v>
      </c>
      <c r="E39" s="28" t="s">
        <v>521</v>
      </c>
      <c r="F39" s="26">
        <v>44880</v>
      </c>
      <c r="G39" s="30">
        <v>5900</v>
      </c>
    </row>
    <row r="40" spans="1:7" x14ac:dyDescent="0.25">
      <c r="A40" s="31">
        <v>44898</v>
      </c>
      <c r="B40" s="32" t="s">
        <v>16</v>
      </c>
      <c r="C40" s="33" t="s">
        <v>17</v>
      </c>
      <c r="D40" s="34" t="s">
        <v>29</v>
      </c>
      <c r="E40" s="33" t="s">
        <v>536</v>
      </c>
      <c r="F40" s="31">
        <v>44898</v>
      </c>
      <c r="G40" s="35">
        <v>5900</v>
      </c>
    </row>
    <row r="41" spans="1:7" x14ac:dyDescent="0.25">
      <c r="A41" s="26">
        <v>44923</v>
      </c>
      <c r="B41" s="27" t="s">
        <v>45</v>
      </c>
      <c r="C41" s="28" t="s">
        <v>17</v>
      </c>
      <c r="D41" s="29" t="s">
        <v>103</v>
      </c>
      <c r="E41" s="28" t="s">
        <v>560</v>
      </c>
      <c r="F41" s="26">
        <v>44923</v>
      </c>
      <c r="G41" s="30">
        <v>509760</v>
      </c>
    </row>
    <row r="42" spans="1:7" x14ac:dyDescent="0.25">
      <c r="A42" s="31">
        <v>44923</v>
      </c>
      <c r="B42" s="32" t="s">
        <v>45</v>
      </c>
      <c r="C42" s="33" t="s">
        <v>17</v>
      </c>
      <c r="D42" s="34" t="s">
        <v>105</v>
      </c>
      <c r="E42" s="33" t="s">
        <v>560</v>
      </c>
      <c r="F42" s="31">
        <v>44923</v>
      </c>
      <c r="G42" s="35">
        <v>472000</v>
      </c>
    </row>
    <row r="43" spans="1:7" x14ac:dyDescent="0.25">
      <c r="A43" s="26">
        <v>44927</v>
      </c>
      <c r="B43" s="27" t="s">
        <v>374</v>
      </c>
      <c r="C43" s="28" t="s">
        <v>17</v>
      </c>
      <c r="D43" s="29" t="s">
        <v>124</v>
      </c>
      <c r="E43" s="28" t="s">
        <v>567</v>
      </c>
      <c r="F43" s="26">
        <v>44927</v>
      </c>
      <c r="G43" s="30">
        <v>1062</v>
      </c>
    </row>
    <row r="44" spans="1:7" x14ac:dyDescent="0.25">
      <c r="A44" s="36">
        <v>44931</v>
      </c>
      <c r="B44" s="37" t="s">
        <v>374</v>
      </c>
      <c r="C44" s="38" t="s">
        <v>17</v>
      </c>
      <c r="D44" s="39" t="s">
        <v>131</v>
      </c>
      <c r="E44" s="38" t="s">
        <v>569</v>
      </c>
      <c r="F44" s="36">
        <v>44931</v>
      </c>
      <c r="G44" s="40">
        <v>3717</v>
      </c>
    </row>
    <row r="45" spans="1:7" x14ac:dyDescent="0.25">
      <c r="A45" s="31">
        <v>44986</v>
      </c>
      <c r="B45" s="32" t="s">
        <v>16</v>
      </c>
      <c r="C45" s="33" t="s">
        <v>17</v>
      </c>
      <c r="D45" s="34" t="s">
        <v>286</v>
      </c>
      <c r="E45" s="33" t="s">
        <v>726</v>
      </c>
      <c r="F45" s="31">
        <v>44986</v>
      </c>
      <c r="G45" s="179">
        <v>59000</v>
      </c>
    </row>
    <row r="46" spans="1:7" x14ac:dyDescent="0.25">
      <c r="A46" s="26">
        <v>44986</v>
      </c>
      <c r="B46" s="27" t="s">
        <v>16</v>
      </c>
      <c r="C46" s="28" t="s">
        <v>17</v>
      </c>
      <c r="D46" s="29" t="s">
        <v>288</v>
      </c>
      <c r="E46" s="28" t="s">
        <v>727</v>
      </c>
      <c r="F46" s="26">
        <v>44986</v>
      </c>
      <c r="G46" s="180">
        <v>3540</v>
      </c>
    </row>
    <row r="47" spans="1:7" x14ac:dyDescent="0.25">
      <c r="A47" s="181">
        <v>44964</v>
      </c>
      <c r="B47" s="182" t="s">
        <v>45</v>
      </c>
      <c r="C47" s="183" t="s">
        <v>17</v>
      </c>
      <c r="D47" s="184" t="s">
        <v>214</v>
      </c>
      <c r="E47" s="183" t="s">
        <v>20</v>
      </c>
      <c r="F47" s="181">
        <v>44964</v>
      </c>
      <c r="G47" s="185">
        <v>472000</v>
      </c>
    </row>
    <row r="48" spans="1:7" x14ac:dyDescent="0.25">
      <c r="A48" s="174"/>
      <c r="B48" s="175" t="s">
        <v>846</v>
      </c>
      <c r="C48" s="176"/>
      <c r="D48" s="177"/>
      <c r="E48" s="176"/>
      <c r="F48" s="174"/>
      <c r="G48" s="178">
        <v>17815</v>
      </c>
    </row>
    <row r="49" spans="1:7" x14ac:dyDescent="0.25">
      <c r="A49" s="174"/>
      <c r="B49" s="190" t="s">
        <v>853</v>
      </c>
      <c r="C49" s="53"/>
      <c r="E49" s="176"/>
      <c r="F49" s="174"/>
      <c r="G49" s="191">
        <v>529000</v>
      </c>
    </row>
    <row r="50" spans="1:7" x14ac:dyDescent="0.25">
      <c r="A50" s="174"/>
      <c r="B50" s="192" t="s">
        <v>854</v>
      </c>
      <c r="C50" s="60"/>
      <c r="E50" s="176"/>
      <c r="F50" s="174"/>
      <c r="G50" s="193">
        <v>186000</v>
      </c>
    </row>
    <row r="51" spans="1:7" x14ac:dyDescent="0.25">
      <c r="A51" s="174"/>
      <c r="B51" s="175"/>
      <c r="C51" s="176"/>
      <c r="D51" s="177"/>
      <c r="E51" s="176"/>
      <c r="F51" s="174"/>
      <c r="G51" s="178"/>
    </row>
    <row r="52" spans="1:7" x14ac:dyDescent="0.25">
      <c r="A52" s="5">
        <v>44975</v>
      </c>
      <c r="B52" s="6" t="s">
        <v>374</v>
      </c>
      <c r="C52" s="7" t="s">
        <v>17</v>
      </c>
      <c r="D52" s="8" t="s">
        <v>240</v>
      </c>
      <c r="E52" s="7" t="s">
        <v>610</v>
      </c>
      <c r="F52" s="5">
        <v>44975</v>
      </c>
      <c r="G52" s="11">
        <v>4248</v>
      </c>
    </row>
    <row r="53" spans="1:7" x14ac:dyDescent="0.25">
      <c r="B53" s="208" t="s">
        <v>394</v>
      </c>
      <c r="C53" s="204" t="s">
        <v>854</v>
      </c>
      <c r="E53" t="s">
        <v>1088</v>
      </c>
      <c r="F53" s="205">
        <v>45058</v>
      </c>
      <c r="G53" s="209">
        <v>47200</v>
      </c>
    </row>
    <row r="54" spans="1:7" x14ac:dyDescent="0.25">
      <c r="B54" t="s">
        <v>45</v>
      </c>
      <c r="C54" s="204" t="s">
        <v>1160</v>
      </c>
      <c r="F54" s="222">
        <v>45124</v>
      </c>
      <c r="G54" s="12">
        <v>155760</v>
      </c>
    </row>
    <row r="55" spans="1:7" x14ac:dyDescent="0.25">
      <c r="B55" t="s">
        <v>374</v>
      </c>
      <c r="C55" s="204" t="s">
        <v>1161</v>
      </c>
      <c r="F55" s="220"/>
      <c r="G55" s="12">
        <v>4500</v>
      </c>
    </row>
    <row r="56" spans="1:7" x14ac:dyDescent="0.25">
      <c r="B56" t="s">
        <v>374</v>
      </c>
      <c r="C56" s="204" t="s">
        <v>1161</v>
      </c>
      <c r="F56" s="220"/>
      <c r="G56" s="12">
        <v>9000</v>
      </c>
    </row>
    <row r="57" spans="1:7" x14ac:dyDescent="0.25">
      <c r="B57" t="s">
        <v>374</v>
      </c>
      <c r="C57" s="204" t="s">
        <v>1161</v>
      </c>
      <c r="F57" s="220"/>
      <c r="G57" s="12">
        <v>10200</v>
      </c>
    </row>
    <row r="58" spans="1:7" x14ac:dyDescent="0.25">
      <c r="B58" t="s">
        <v>16</v>
      </c>
      <c r="C58" s="204" t="s">
        <v>854</v>
      </c>
      <c r="F58" s="219">
        <v>45173</v>
      </c>
      <c r="G58" s="12">
        <v>10620</v>
      </c>
    </row>
    <row r="59" spans="1:7" x14ac:dyDescent="0.25">
      <c r="A59" s="74">
        <v>45261</v>
      </c>
      <c r="B59" t="s">
        <v>16</v>
      </c>
      <c r="C59" s="204" t="s">
        <v>854</v>
      </c>
      <c r="E59" s="2" t="s">
        <v>1182</v>
      </c>
      <c r="F59" s="220"/>
      <c r="G59" s="248">
        <v>5900</v>
      </c>
    </row>
    <row r="60" spans="1:7" ht="15.75" thickBot="1" x14ac:dyDescent="0.3">
      <c r="A60" s="5">
        <v>45279</v>
      </c>
      <c r="B60" t="s">
        <v>394</v>
      </c>
      <c r="C60" s="204" t="s">
        <v>854</v>
      </c>
      <c r="E60" s="7" t="s">
        <v>1183</v>
      </c>
      <c r="F60" s="220"/>
      <c r="G60" s="249">
        <v>29500</v>
      </c>
    </row>
    <row r="61" spans="1:7" x14ac:dyDescent="0.25">
      <c r="B61" t="s">
        <v>1275</v>
      </c>
      <c r="C61" s="204" t="s">
        <v>1276</v>
      </c>
      <c r="D61" t="s">
        <v>1277</v>
      </c>
      <c r="F61" s="246">
        <v>45205</v>
      </c>
      <c r="G61" s="12">
        <v>7080</v>
      </c>
    </row>
    <row r="62" spans="1:7" x14ac:dyDescent="0.25">
      <c r="B62" t="s">
        <v>1275</v>
      </c>
      <c r="C62" s="204" t="s">
        <v>1276</v>
      </c>
      <c r="D62" t="s">
        <v>1278</v>
      </c>
      <c r="F62" s="247">
        <v>45205</v>
      </c>
      <c r="G62" s="12">
        <v>1416</v>
      </c>
    </row>
    <row r="63" spans="1:7" x14ac:dyDescent="0.25">
      <c r="B63" t="s">
        <v>1275</v>
      </c>
      <c r="C63" s="204" t="s">
        <v>1276</v>
      </c>
      <c r="D63" t="s">
        <v>1279</v>
      </c>
      <c r="F63" s="247">
        <v>45219</v>
      </c>
      <c r="G63" s="12">
        <v>708</v>
      </c>
    </row>
    <row r="64" spans="1:7" ht="15.75" thickBot="1" x14ac:dyDescent="0.3">
      <c r="B64" t="s">
        <v>1275</v>
      </c>
      <c r="C64" s="204" t="s">
        <v>1276</v>
      </c>
      <c r="D64" t="s">
        <v>1280</v>
      </c>
      <c r="F64" s="251">
        <v>45233</v>
      </c>
      <c r="G64" s="12">
        <v>708</v>
      </c>
    </row>
    <row r="65" spans="2:7" x14ac:dyDescent="0.25">
      <c r="B65" s="204" t="s">
        <v>854</v>
      </c>
      <c r="F65" s="220"/>
      <c r="G65" s="209">
        <v>112500</v>
      </c>
    </row>
    <row r="66" spans="2:7" ht="15.75" thickBot="1" x14ac:dyDescent="0.3">
      <c r="B66" s="204" t="s">
        <v>853</v>
      </c>
      <c r="F66" s="220"/>
      <c r="G66" s="209">
        <v>902000</v>
      </c>
    </row>
    <row r="67" spans="2:7" x14ac:dyDescent="0.25">
      <c r="B67" s="277" t="s">
        <v>1306</v>
      </c>
      <c r="F67" s="220"/>
      <c r="G67" s="279">
        <v>300</v>
      </c>
    </row>
    <row r="68" spans="2:7" ht="15.75" thickBot="1" x14ac:dyDescent="0.3">
      <c r="B68" s="278" t="s">
        <v>1306</v>
      </c>
      <c r="F68" s="220"/>
      <c r="G68" s="280">
        <v>300</v>
      </c>
    </row>
    <row r="69" spans="2:7" x14ac:dyDescent="0.25">
      <c r="F69" s="220"/>
      <c r="G69" s="221"/>
    </row>
    <row r="70" spans="2:7" x14ac:dyDescent="0.25">
      <c r="F70" s="220"/>
      <c r="G70" s="221"/>
    </row>
    <row r="71" spans="2:7" x14ac:dyDescent="0.25">
      <c r="F71" s="220"/>
      <c r="G71" s="221"/>
    </row>
    <row r="72" spans="2:7" x14ac:dyDescent="0.25">
      <c r="F72" s="220"/>
      <c r="G72" s="221"/>
    </row>
    <row r="73" spans="2:7" x14ac:dyDescent="0.25">
      <c r="F73" s="220"/>
      <c r="G73" s="221"/>
    </row>
    <row r="74" spans="2:7" x14ac:dyDescent="0.25">
      <c r="F74" s="220"/>
      <c r="G74" s="221"/>
    </row>
    <row r="75" spans="2:7" x14ac:dyDescent="0.25">
      <c r="F75" s="220"/>
      <c r="G75" s="221"/>
    </row>
    <row r="76" spans="2:7" x14ac:dyDescent="0.25">
      <c r="F76" s="220"/>
      <c r="G76" s="221"/>
    </row>
    <row r="77" spans="2:7" x14ac:dyDescent="0.25">
      <c r="F77" s="220"/>
      <c r="G77" s="221"/>
    </row>
    <row r="78" spans="2:7" x14ac:dyDescent="0.25">
      <c r="G78" s="41">
        <f>SUM(G2:G77)</f>
        <v>5551895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39980-B69E-47BC-B0E6-EE146240FF05}">
  <dimension ref="A1:E38"/>
  <sheetViews>
    <sheetView topLeftCell="A21" workbookViewId="0">
      <selection activeCell="E31" sqref="E31:E34"/>
    </sheetView>
  </sheetViews>
  <sheetFormatPr defaultRowHeight="15" x14ac:dyDescent="0.25"/>
  <cols>
    <col min="1" max="1" width="10.42578125" bestFit="1" customWidth="1"/>
    <col min="2" max="2" width="48.42578125" customWidth="1"/>
    <col min="3" max="3" width="20.7109375" bestFit="1" customWidth="1"/>
    <col min="4" max="4" width="7.85546875" bestFit="1" customWidth="1"/>
    <col min="5" max="5" width="14.28515625" bestFit="1" customWidth="1"/>
    <col min="6" max="6" width="11.5703125" bestFit="1" customWidth="1"/>
  </cols>
  <sheetData>
    <row r="1" spans="1:5" ht="24" x14ac:dyDescent="0.25">
      <c r="A1" s="18" t="s">
        <v>6</v>
      </c>
      <c r="B1" s="19" t="s">
        <v>7</v>
      </c>
      <c r="C1" s="18" t="s">
        <v>8</v>
      </c>
      <c r="D1" s="18" t="s">
        <v>9</v>
      </c>
      <c r="E1" s="20" t="s">
        <v>12</v>
      </c>
    </row>
    <row r="2" spans="1:5" x14ac:dyDescent="0.25">
      <c r="A2" s="36">
        <v>44705</v>
      </c>
      <c r="B2" s="37" t="s">
        <v>364</v>
      </c>
      <c r="C2" s="38" t="s">
        <v>17</v>
      </c>
      <c r="D2" s="39" t="s">
        <v>365</v>
      </c>
      <c r="E2" s="40">
        <v>506000</v>
      </c>
    </row>
    <row r="3" spans="1:5" x14ac:dyDescent="0.25">
      <c r="A3" s="13">
        <v>44987</v>
      </c>
      <c r="B3" s="54" t="s">
        <v>795</v>
      </c>
      <c r="C3" s="54" t="s">
        <v>598</v>
      </c>
      <c r="D3" s="55" t="s">
        <v>191</v>
      </c>
      <c r="E3" s="56">
        <v>90533</v>
      </c>
    </row>
    <row r="4" spans="1:5" x14ac:dyDescent="0.25">
      <c r="A4" s="13">
        <v>44987</v>
      </c>
      <c r="B4" s="54" t="s">
        <v>796</v>
      </c>
      <c r="C4" s="54" t="s">
        <v>598</v>
      </c>
      <c r="D4" s="55" t="s">
        <v>165</v>
      </c>
      <c r="E4" s="56">
        <v>1459</v>
      </c>
    </row>
    <row r="5" spans="1:5" x14ac:dyDescent="0.25">
      <c r="A5" s="13">
        <v>44987</v>
      </c>
      <c r="B5" s="54" t="s">
        <v>796</v>
      </c>
      <c r="C5" s="54" t="s">
        <v>598</v>
      </c>
      <c r="D5" s="55" t="s">
        <v>198</v>
      </c>
      <c r="E5" s="56">
        <v>1459</v>
      </c>
    </row>
    <row r="6" spans="1:5" x14ac:dyDescent="0.25">
      <c r="A6" s="13">
        <v>44989</v>
      </c>
      <c r="B6" s="54" t="s">
        <v>797</v>
      </c>
      <c r="C6" s="54" t="s">
        <v>598</v>
      </c>
      <c r="D6" s="55" t="s">
        <v>202</v>
      </c>
      <c r="E6" s="56">
        <v>90533</v>
      </c>
    </row>
    <row r="7" spans="1:5" x14ac:dyDescent="0.25">
      <c r="A7" s="13">
        <v>44989</v>
      </c>
      <c r="B7" s="54" t="s">
        <v>798</v>
      </c>
      <c r="C7" s="54" t="s">
        <v>598</v>
      </c>
      <c r="D7" s="55" t="s">
        <v>206</v>
      </c>
      <c r="E7" s="56">
        <v>88627</v>
      </c>
    </row>
    <row r="8" spans="1:5" x14ac:dyDescent="0.25">
      <c r="A8" s="13">
        <v>44989</v>
      </c>
      <c r="B8" s="54" t="s">
        <v>799</v>
      </c>
      <c r="C8" s="54" t="s">
        <v>598</v>
      </c>
      <c r="D8" s="55" t="s">
        <v>210</v>
      </c>
      <c r="E8" s="56">
        <v>99098</v>
      </c>
    </row>
    <row r="9" spans="1:5" x14ac:dyDescent="0.25">
      <c r="A9" s="13">
        <v>44989</v>
      </c>
      <c r="B9" s="54" t="s">
        <v>800</v>
      </c>
      <c r="C9" s="54" t="s">
        <v>598</v>
      </c>
      <c r="D9" s="55" t="s">
        <v>214</v>
      </c>
      <c r="E9" s="56">
        <v>5344</v>
      </c>
    </row>
    <row r="10" spans="1:5" x14ac:dyDescent="0.25">
      <c r="A10" s="13">
        <v>45016</v>
      </c>
      <c r="B10" s="54" t="s">
        <v>801</v>
      </c>
      <c r="C10" s="54" t="s">
        <v>598</v>
      </c>
      <c r="D10" s="55" t="s">
        <v>361</v>
      </c>
      <c r="E10" s="56">
        <v>765000</v>
      </c>
    </row>
    <row r="11" spans="1:5" x14ac:dyDescent="0.25">
      <c r="A11" s="13">
        <v>45016</v>
      </c>
      <c r="B11" s="54" t="s">
        <v>802</v>
      </c>
      <c r="C11" s="54" t="s">
        <v>598</v>
      </c>
      <c r="D11" s="55" t="s">
        <v>369</v>
      </c>
      <c r="E11" s="56">
        <v>77186.52</v>
      </c>
    </row>
    <row r="12" spans="1:5" x14ac:dyDescent="0.25">
      <c r="A12" s="13">
        <v>44837</v>
      </c>
      <c r="B12" s="54" t="s">
        <v>837</v>
      </c>
      <c r="C12" s="54"/>
      <c r="D12" s="55"/>
      <c r="E12" s="56">
        <v>831600</v>
      </c>
    </row>
    <row r="13" spans="1:5" x14ac:dyDescent="0.25">
      <c r="A13" s="13"/>
      <c r="B13" s="54" t="s">
        <v>838</v>
      </c>
      <c r="C13" s="54"/>
      <c r="D13" s="55"/>
      <c r="E13" s="56">
        <v>1030800</v>
      </c>
    </row>
    <row r="14" spans="1:5" x14ac:dyDescent="0.25">
      <c r="A14" s="13"/>
      <c r="B14" s="54" t="s">
        <v>839</v>
      </c>
      <c r="C14" s="54"/>
      <c r="D14" s="55"/>
      <c r="E14" s="56">
        <v>1115300</v>
      </c>
    </row>
    <row r="15" spans="1:5" x14ac:dyDescent="0.25">
      <c r="A15" s="13"/>
      <c r="B15" s="54" t="s">
        <v>840</v>
      </c>
      <c r="C15" s="54"/>
      <c r="D15" s="55"/>
      <c r="E15" s="56">
        <v>1243500</v>
      </c>
    </row>
    <row r="16" spans="1:5" x14ac:dyDescent="0.25">
      <c r="A16" s="13"/>
      <c r="B16" s="54" t="s">
        <v>841</v>
      </c>
      <c r="C16" s="54"/>
      <c r="D16" s="55"/>
      <c r="E16" s="56">
        <v>1138600</v>
      </c>
    </row>
    <row r="17" spans="1:5" x14ac:dyDescent="0.25">
      <c r="A17" s="13"/>
      <c r="B17" s="54" t="s">
        <v>842</v>
      </c>
      <c r="C17" s="54"/>
      <c r="D17" s="55"/>
      <c r="E17" s="56">
        <v>1138600</v>
      </c>
    </row>
    <row r="18" spans="1:5" x14ac:dyDescent="0.25">
      <c r="A18" s="13"/>
      <c r="B18" s="54" t="s">
        <v>843</v>
      </c>
      <c r="C18" s="54"/>
      <c r="D18" s="55"/>
      <c r="E18" s="56">
        <v>1280100</v>
      </c>
    </row>
    <row r="19" spans="1:5" x14ac:dyDescent="0.25">
      <c r="A19" s="205">
        <v>45090</v>
      </c>
      <c r="B19" t="s">
        <v>998</v>
      </c>
      <c r="C19" s="204" t="s">
        <v>999</v>
      </c>
      <c r="D19" s="204">
        <v>440</v>
      </c>
      <c r="E19" s="203">
        <v>843000</v>
      </c>
    </row>
    <row r="20" spans="1:5" x14ac:dyDescent="0.25">
      <c r="A20" s="13">
        <v>45133</v>
      </c>
      <c r="B20" t="s">
        <v>1091</v>
      </c>
      <c r="C20" s="54"/>
      <c r="D20" s="55"/>
      <c r="E20" s="56">
        <v>390954</v>
      </c>
    </row>
    <row r="21" spans="1:5" x14ac:dyDescent="0.25">
      <c r="A21" s="219">
        <v>45111</v>
      </c>
      <c r="B21" t="s">
        <v>602</v>
      </c>
      <c r="C21" s="204" t="s">
        <v>1156</v>
      </c>
      <c r="D21" s="55"/>
      <c r="E21" s="12">
        <v>1172500</v>
      </c>
    </row>
    <row r="22" spans="1:5" x14ac:dyDescent="0.25">
      <c r="A22" s="217">
        <v>45124</v>
      </c>
      <c r="B22" t="s">
        <v>602</v>
      </c>
      <c r="C22" s="204" t="s">
        <v>1157</v>
      </c>
      <c r="D22" s="55"/>
      <c r="E22" s="12">
        <v>1280300</v>
      </c>
    </row>
    <row r="23" spans="1:5" x14ac:dyDescent="0.25">
      <c r="A23" s="217">
        <v>45167</v>
      </c>
      <c r="B23" t="s">
        <v>602</v>
      </c>
      <c r="C23" s="204" t="s">
        <v>1158</v>
      </c>
      <c r="D23" s="55"/>
      <c r="E23" s="12">
        <v>1236400</v>
      </c>
    </row>
    <row r="24" spans="1:5" x14ac:dyDescent="0.25">
      <c r="A24" s="217">
        <v>45167</v>
      </c>
      <c r="B24" t="s">
        <v>602</v>
      </c>
      <c r="C24" s="204" t="s">
        <v>1159</v>
      </c>
      <c r="D24" s="55"/>
      <c r="E24" s="12">
        <v>946100</v>
      </c>
    </row>
    <row r="25" spans="1:5" ht="15.75" thickBot="1" x14ac:dyDescent="0.3">
      <c r="A25" s="13">
        <v>45203</v>
      </c>
      <c r="B25" t="s">
        <v>1180</v>
      </c>
      <c r="C25" s="204" t="s">
        <v>1181</v>
      </c>
      <c r="D25" s="55"/>
      <c r="E25" s="221">
        <v>130000</v>
      </c>
    </row>
    <row r="26" spans="1:5" x14ac:dyDescent="0.25">
      <c r="A26" s="246">
        <v>45209</v>
      </c>
      <c r="B26" t="s">
        <v>602</v>
      </c>
      <c r="D26" s="55"/>
      <c r="E26" s="245">
        <v>1594600</v>
      </c>
    </row>
    <row r="27" spans="1:5" x14ac:dyDescent="0.25">
      <c r="A27" s="247">
        <v>45236</v>
      </c>
      <c r="B27" t="s">
        <v>602</v>
      </c>
      <c r="D27" s="55"/>
      <c r="E27" s="245">
        <v>1653200</v>
      </c>
    </row>
    <row r="28" spans="1:5" x14ac:dyDescent="0.25">
      <c r="A28" s="247">
        <v>45280</v>
      </c>
      <c r="B28" t="s">
        <v>602</v>
      </c>
      <c r="D28" s="55"/>
      <c r="E28" s="245">
        <v>1263800</v>
      </c>
    </row>
    <row r="29" spans="1:5" ht="15.75" thickBot="1" x14ac:dyDescent="0.3">
      <c r="A29" s="13">
        <v>45195</v>
      </c>
      <c r="B29" t="s">
        <v>1292</v>
      </c>
      <c r="D29" s="55"/>
      <c r="E29" s="221">
        <v>260000</v>
      </c>
    </row>
    <row r="30" spans="1:5" ht="15.75" thickBot="1" x14ac:dyDescent="0.3">
      <c r="A30" s="282">
        <v>45303</v>
      </c>
      <c r="B30" s="281" t="s">
        <v>1307</v>
      </c>
      <c r="D30" s="55"/>
      <c r="E30" s="276">
        <v>507780</v>
      </c>
    </row>
    <row r="31" spans="1:5" x14ac:dyDescent="0.25">
      <c r="A31" s="283">
        <v>45301</v>
      </c>
      <c r="B31" s="277" t="s">
        <v>602</v>
      </c>
      <c r="D31" s="55"/>
      <c r="E31" s="279">
        <v>968300</v>
      </c>
    </row>
    <row r="32" spans="1:5" x14ac:dyDescent="0.25">
      <c r="A32" s="13">
        <v>45306</v>
      </c>
      <c r="B32" s="204" t="s">
        <v>602</v>
      </c>
      <c r="D32" s="55"/>
      <c r="E32" s="209">
        <v>1100300</v>
      </c>
    </row>
    <row r="33" spans="1:5" x14ac:dyDescent="0.25">
      <c r="A33" s="13">
        <v>45342</v>
      </c>
      <c r="B33" s="204" t="s">
        <v>602</v>
      </c>
      <c r="D33" s="55"/>
      <c r="E33" s="209">
        <v>1322800</v>
      </c>
    </row>
    <row r="34" spans="1:5" ht="15.75" thickBot="1" x14ac:dyDescent="0.3">
      <c r="A34" s="13">
        <v>45378</v>
      </c>
      <c r="B34" s="278" t="s">
        <v>602</v>
      </c>
      <c r="D34" s="55"/>
      <c r="E34" s="280">
        <v>1183200</v>
      </c>
    </row>
    <row r="35" spans="1:5" x14ac:dyDescent="0.25">
      <c r="A35" s="13"/>
      <c r="D35" s="55"/>
      <c r="E35" s="221"/>
    </row>
    <row r="36" spans="1:5" x14ac:dyDescent="0.25">
      <c r="A36" s="13"/>
      <c r="B36" s="54"/>
      <c r="C36" s="54"/>
      <c r="D36" s="55"/>
      <c r="E36" s="56"/>
    </row>
    <row r="37" spans="1:5" x14ac:dyDescent="0.25">
      <c r="A37" s="13"/>
      <c r="B37" s="54"/>
      <c r="C37" s="54"/>
      <c r="D37" s="55"/>
      <c r="E37" s="56"/>
    </row>
    <row r="38" spans="1:5" x14ac:dyDescent="0.25">
      <c r="E38" s="41">
        <f>SUM(E2:E37)</f>
        <v>25356973.52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DE658-E574-49AA-8E42-AE35F457579B}">
  <dimension ref="A1:G378"/>
  <sheetViews>
    <sheetView topLeftCell="D350" workbookViewId="0">
      <selection activeCell="G368" sqref="G368"/>
    </sheetView>
  </sheetViews>
  <sheetFormatPr defaultRowHeight="15" x14ac:dyDescent="0.25"/>
  <cols>
    <col min="1" max="1" width="9.28515625" bestFit="1" customWidth="1"/>
    <col min="2" max="2" width="41.7109375" bestFit="1" customWidth="1"/>
    <col min="3" max="3" width="14.28515625" customWidth="1"/>
    <col min="4" max="4" width="13" customWidth="1"/>
    <col min="5" max="5" width="19" customWidth="1"/>
    <col min="6" max="6" width="20.140625" customWidth="1"/>
    <col min="7" max="7" width="13.7109375" bestFit="1" customWidth="1"/>
  </cols>
  <sheetData>
    <row r="1" spans="1:7" x14ac:dyDescent="0.25">
      <c r="A1" s="57" t="s">
        <v>6</v>
      </c>
      <c r="B1" s="58" t="s">
        <v>7</v>
      </c>
      <c r="C1" s="57" t="s">
        <v>8</v>
      </c>
      <c r="D1" s="57" t="s">
        <v>9</v>
      </c>
      <c r="E1" s="57" t="s">
        <v>10</v>
      </c>
      <c r="F1" s="57" t="s">
        <v>11</v>
      </c>
      <c r="G1" s="59" t="s">
        <v>12</v>
      </c>
    </row>
    <row r="2" spans="1:7" x14ac:dyDescent="0.25">
      <c r="A2" s="43">
        <v>44680</v>
      </c>
      <c r="B2" s="44" t="s">
        <v>155</v>
      </c>
      <c r="C2" s="45" t="s">
        <v>17</v>
      </c>
      <c r="D2" s="46" t="s">
        <v>156</v>
      </c>
      <c r="E2" s="45" t="s">
        <v>157</v>
      </c>
      <c r="F2" s="43">
        <v>44680</v>
      </c>
      <c r="G2" s="47">
        <v>4278</v>
      </c>
    </row>
    <row r="3" spans="1:7" x14ac:dyDescent="0.25">
      <c r="A3" s="48">
        <v>44743</v>
      </c>
      <c r="B3" s="49" t="s">
        <v>412</v>
      </c>
      <c r="C3" s="50" t="s">
        <v>17</v>
      </c>
      <c r="D3" s="51" t="s">
        <v>413</v>
      </c>
      <c r="E3" s="50" t="s">
        <v>414</v>
      </c>
      <c r="F3" s="48">
        <v>44743</v>
      </c>
      <c r="G3" s="52">
        <v>17000</v>
      </c>
    </row>
    <row r="4" spans="1:7" x14ac:dyDescent="0.25">
      <c r="A4" s="43">
        <v>44777</v>
      </c>
      <c r="B4" s="44" t="s">
        <v>412</v>
      </c>
      <c r="C4" s="45" t="s">
        <v>17</v>
      </c>
      <c r="D4" s="46" t="s">
        <v>437</v>
      </c>
      <c r="E4" s="45" t="s">
        <v>438</v>
      </c>
      <c r="F4" s="43">
        <v>44777</v>
      </c>
      <c r="G4" s="47">
        <v>17000</v>
      </c>
    </row>
    <row r="5" spans="1:7" x14ac:dyDescent="0.25">
      <c r="A5" s="48">
        <v>44805</v>
      </c>
      <c r="B5" s="49" t="s">
        <v>412</v>
      </c>
      <c r="C5" s="50" t="s">
        <v>17</v>
      </c>
      <c r="D5" s="51" t="s">
        <v>449</v>
      </c>
      <c r="E5" s="50" t="s">
        <v>450</v>
      </c>
      <c r="F5" s="48">
        <v>44805</v>
      </c>
      <c r="G5" s="52">
        <v>17000</v>
      </c>
    </row>
    <row r="6" spans="1:7" x14ac:dyDescent="0.25">
      <c r="A6" s="43">
        <v>44835</v>
      </c>
      <c r="B6" s="44" t="s">
        <v>412</v>
      </c>
      <c r="C6" s="45" t="s">
        <v>17</v>
      </c>
      <c r="D6" s="46" t="s">
        <v>470</v>
      </c>
      <c r="E6" s="45" t="s">
        <v>471</v>
      </c>
      <c r="F6" s="43">
        <v>44835</v>
      </c>
      <c r="G6" s="47">
        <v>17000</v>
      </c>
    </row>
    <row r="7" spans="1:7" x14ac:dyDescent="0.25">
      <c r="A7" s="48">
        <v>44866</v>
      </c>
      <c r="B7" s="49" t="s">
        <v>412</v>
      </c>
      <c r="C7" s="50" t="s">
        <v>17</v>
      </c>
      <c r="D7" s="51" t="s">
        <v>492</v>
      </c>
      <c r="E7" s="50" t="s">
        <v>493</v>
      </c>
      <c r="F7" s="48">
        <v>44866</v>
      </c>
      <c r="G7" s="52">
        <v>17000</v>
      </c>
    </row>
    <row r="8" spans="1:7" x14ac:dyDescent="0.25">
      <c r="A8" s="43">
        <v>44896</v>
      </c>
      <c r="B8" s="44" t="s">
        <v>412</v>
      </c>
      <c r="C8" s="45" t="s">
        <v>17</v>
      </c>
      <c r="D8" s="46" t="s">
        <v>21</v>
      </c>
      <c r="E8" s="45" t="s">
        <v>531</v>
      </c>
      <c r="F8" s="43">
        <v>44896</v>
      </c>
      <c r="G8" s="47">
        <v>17000</v>
      </c>
    </row>
    <row r="9" spans="1:7" x14ac:dyDescent="0.25">
      <c r="A9" s="48">
        <v>44927</v>
      </c>
      <c r="B9" s="49" t="s">
        <v>412</v>
      </c>
      <c r="C9" s="50" t="s">
        <v>17</v>
      </c>
      <c r="D9" s="51" t="s">
        <v>118</v>
      </c>
      <c r="E9" s="50" t="s">
        <v>564</v>
      </c>
      <c r="F9" s="48">
        <v>44927</v>
      </c>
      <c r="G9" s="52">
        <v>17000</v>
      </c>
    </row>
    <row r="10" spans="1:7" x14ac:dyDescent="0.25">
      <c r="A10" s="48">
        <v>44820</v>
      </c>
      <c r="B10" s="49" t="s">
        <v>457</v>
      </c>
      <c r="C10" s="50" t="s">
        <v>17</v>
      </c>
      <c r="D10" s="51" t="s">
        <v>458</v>
      </c>
      <c r="E10" s="50" t="s">
        <v>459</v>
      </c>
      <c r="F10" s="48">
        <v>44804</v>
      </c>
      <c r="G10" s="52">
        <v>15675</v>
      </c>
    </row>
    <row r="11" spans="1:7" x14ac:dyDescent="0.25">
      <c r="A11" s="13">
        <v>44286</v>
      </c>
      <c r="B11" s="54" t="s">
        <v>15</v>
      </c>
      <c r="C11" s="54" t="s">
        <v>598</v>
      </c>
      <c r="D11" s="55" t="s">
        <v>64</v>
      </c>
      <c r="G11" s="56">
        <v>1080.2</v>
      </c>
    </row>
    <row r="12" spans="1:7" x14ac:dyDescent="0.25">
      <c r="A12" s="13">
        <v>44289</v>
      </c>
      <c r="B12" s="54" t="s">
        <v>601</v>
      </c>
      <c r="C12" s="54" t="s">
        <v>598</v>
      </c>
      <c r="D12" s="55" t="s">
        <v>173</v>
      </c>
      <c r="G12" s="56">
        <v>200</v>
      </c>
    </row>
    <row r="13" spans="1:7" x14ac:dyDescent="0.25">
      <c r="A13" s="13">
        <v>44341</v>
      </c>
      <c r="B13" s="54" t="s">
        <v>13</v>
      </c>
      <c r="C13" s="54" t="s">
        <v>598</v>
      </c>
      <c r="D13" s="55" t="s">
        <v>175</v>
      </c>
      <c r="G13" s="56">
        <v>30</v>
      </c>
    </row>
    <row r="14" spans="1:7" x14ac:dyDescent="0.25">
      <c r="A14" s="13">
        <v>44419</v>
      </c>
      <c r="B14" s="54" t="s">
        <v>602</v>
      </c>
      <c r="C14" s="54" t="s">
        <v>598</v>
      </c>
      <c r="D14" s="55" t="s">
        <v>196</v>
      </c>
      <c r="G14" s="56">
        <v>6250</v>
      </c>
    </row>
    <row r="15" spans="1:7" x14ac:dyDescent="0.25">
      <c r="A15" s="13">
        <v>44504</v>
      </c>
      <c r="B15" s="54" t="s">
        <v>15</v>
      </c>
      <c r="C15" s="54" t="s">
        <v>598</v>
      </c>
      <c r="D15" s="55" t="s">
        <v>228</v>
      </c>
      <c r="G15" s="56">
        <v>215</v>
      </c>
    </row>
    <row r="16" spans="1:7" x14ac:dyDescent="0.25">
      <c r="A16" s="13">
        <v>44524</v>
      </c>
      <c r="B16" s="54" t="s">
        <v>15</v>
      </c>
      <c r="C16" s="54" t="s">
        <v>598</v>
      </c>
      <c r="D16" s="55" t="s">
        <v>236</v>
      </c>
      <c r="G16" s="56">
        <v>6756</v>
      </c>
    </row>
    <row r="17" spans="1:7" x14ac:dyDescent="0.25">
      <c r="A17" s="13">
        <v>44651</v>
      </c>
      <c r="B17" s="54" t="s">
        <v>14</v>
      </c>
      <c r="C17" s="54" t="s">
        <v>598</v>
      </c>
      <c r="D17" s="55" t="s">
        <v>58</v>
      </c>
      <c r="G17" s="56">
        <v>26516.7</v>
      </c>
    </row>
    <row r="18" spans="1:7" x14ac:dyDescent="0.25">
      <c r="A18" s="13">
        <v>44651</v>
      </c>
      <c r="B18" s="54" t="s">
        <v>604</v>
      </c>
      <c r="C18" s="54" t="s">
        <v>598</v>
      </c>
      <c r="D18" s="55" t="s">
        <v>64</v>
      </c>
      <c r="G18" s="56">
        <v>3156869.5</v>
      </c>
    </row>
    <row r="19" spans="1:7" x14ac:dyDescent="0.25">
      <c r="A19" s="13">
        <v>44651</v>
      </c>
      <c r="B19" s="54" t="s">
        <v>604</v>
      </c>
      <c r="C19" s="54" t="s">
        <v>598</v>
      </c>
      <c r="D19" s="55" t="s">
        <v>120</v>
      </c>
      <c r="G19" s="56">
        <v>224538.3</v>
      </c>
    </row>
    <row r="20" spans="1:7" x14ac:dyDescent="0.25">
      <c r="A20" s="13">
        <v>44651</v>
      </c>
      <c r="B20" s="54" t="s">
        <v>14</v>
      </c>
      <c r="C20" s="54" t="s">
        <v>598</v>
      </c>
      <c r="D20" s="55" t="s">
        <v>196</v>
      </c>
      <c r="G20" s="56">
        <v>3600</v>
      </c>
    </row>
    <row r="21" spans="1:7" x14ac:dyDescent="0.25">
      <c r="A21" s="13">
        <v>44651</v>
      </c>
      <c r="B21" s="54" t="s">
        <v>605</v>
      </c>
      <c r="C21" s="54" t="s">
        <v>598</v>
      </c>
      <c r="D21" s="55" t="s">
        <v>206</v>
      </c>
      <c r="G21" s="56">
        <v>9600</v>
      </c>
    </row>
    <row r="22" spans="1:7" x14ac:dyDescent="0.25">
      <c r="A22" s="13">
        <v>44651</v>
      </c>
      <c r="B22" s="54" t="s">
        <v>606</v>
      </c>
      <c r="C22" s="54" t="s">
        <v>598</v>
      </c>
      <c r="D22" s="55" t="s">
        <v>208</v>
      </c>
      <c r="G22" s="56">
        <v>39091</v>
      </c>
    </row>
    <row r="23" spans="1:7" x14ac:dyDescent="0.25">
      <c r="A23" s="13">
        <v>44651</v>
      </c>
      <c r="B23" s="54" t="s">
        <v>607</v>
      </c>
      <c r="C23" s="54" t="s">
        <v>598</v>
      </c>
      <c r="D23" s="55" t="s">
        <v>210</v>
      </c>
      <c r="G23" s="56">
        <v>43435</v>
      </c>
    </row>
    <row r="24" spans="1:7" x14ac:dyDescent="0.25">
      <c r="A24" s="13">
        <v>44667</v>
      </c>
      <c r="B24" s="54" t="s">
        <v>608</v>
      </c>
      <c r="C24" s="54" t="s">
        <v>598</v>
      </c>
      <c r="D24" s="55" t="s">
        <v>224</v>
      </c>
      <c r="G24" s="56">
        <v>17815</v>
      </c>
    </row>
    <row r="25" spans="1:7" x14ac:dyDescent="0.25">
      <c r="A25" s="13">
        <v>44772</v>
      </c>
      <c r="B25" s="54" t="s">
        <v>609</v>
      </c>
      <c r="C25" s="54" t="s">
        <v>598</v>
      </c>
      <c r="D25" s="55" t="s">
        <v>252</v>
      </c>
      <c r="G25" s="56">
        <v>3318278</v>
      </c>
    </row>
    <row r="26" spans="1:7" x14ac:dyDescent="0.25">
      <c r="A26" s="13">
        <v>44772</v>
      </c>
      <c r="B26" s="54" t="s">
        <v>609</v>
      </c>
      <c r="C26" s="54" t="s">
        <v>598</v>
      </c>
      <c r="D26" s="55" t="s">
        <v>254</v>
      </c>
      <c r="G26" s="56">
        <v>751500</v>
      </c>
    </row>
    <row r="27" spans="1:7" x14ac:dyDescent="0.25">
      <c r="A27" s="5">
        <v>44958</v>
      </c>
      <c r="B27" s="6" t="s">
        <v>611</v>
      </c>
      <c r="C27" s="7" t="s">
        <v>17</v>
      </c>
      <c r="D27" s="8" t="s">
        <v>189</v>
      </c>
      <c r="E27" s="7" t="s">
        <v>20</v>
      </c>
      <c r="F27" s="5">
        <v>44958</v>
      </c>
      <c r="G27" s="11">
        <v>38322</v>
      </c>
    </row>
    <row r="28" spans="1:7" x14ac:dyDescent="0.25">
      <c r="A28" s="5">
        <v>44958</v>
      </c>
      <c r="B28" s="6" t="s">
        <v>412</v>
      </c>
      <c r="C28" s="7" t="s">
        <v>17</v>
      </c>
      <c r="D28" s="8" t="s">
        <v>193</v>
      </c>
      <c r="E28" s="7" t="s">
        <v>612</v>
      </c>
      <c r="F28" s="5">
        <v>44958</v>
      </c>
      <c r="G28" s="11">
        <v>8226</v>
      </c>
    </row>
    <row r="29" spans="1:7" x14ac:dyDescent="0.25">
      <c r="A29" s="13">
        <v>44958</v>
      </c>
      <c r="B29" s="54" t="s">
        <v>13</v>
      </c>
      <c r="C29" s="54" t="s">
        <v>598</v>
      </c>
      <c r="D29" s="55" t="s">
        <v>148</v>
      </c>
      <c r="F29" s="13"/>
      <c r="G29" s="56">
        <v>200</v>
      </c>
    </row>
    <row r="30" spans="1:7" x14ac:dyDescent="0.25">
      <c r="A30" s="13">
        <v>44962</v>
      </c>
      <c r="B30" s="54" t="s">
        <v>644</v>
      </c>
      <c r="C30" s="54" t="s">
        <v>598</v>
      </c>
      <c r="D30" s="55" t="s">
        <v>151</v>
      </c>
      <c r="F30" s="13"/>
      <c r="G30" s="56">
        <v>8670</v>
      </c>
    </row>
    <row r="31" spans="1:7" x14ac:dyDescent="0.25">
      <c r="A31" s="13">
        <v>44972</v>
      </c>
      <c r="B31" s="54" t="s">
        <v>107</v>
      </c>
      <c r="C31" s="54" t="s">
        <v>598</v>
      </c>
      <c r="D31" s="55" t="s">
        <v>166</v>
      </c>
      <c r="F31" s="13"/>
      <c r="G31" s="56">
        <v>819</v>
      </c>
    </row>
    <row r="32" spans="1:7" x14ac:dyDescent="0.25">
      <c r="A32" s="13">
        <v>44984</v>
      </c>
      <c r="B32" s="54" t="s">
        <v>642</v>
      </c>
      <c r="C32" s="54" t="s">
        <v>598</v>
      </c>
      <c r="D32" s="55" t="s">
        <v>170</v>
      </c>
      <c r="F32" s="13"/>
      <c r="G32" s="56">
        <v>10112</v>
      </c>
    </row>
    <row r="33" spans="1:7" x14ac:dyDescent="0.25">
      <c r="A33" s="5">
        <v>44986</v>
      </c>
      <c r="B33" s="6" t="s">
        <v>611</v>
      </c>
      <c r="C33" s="7" t="s">
        <v>17</v>
      </c>
      <c r="D33" s="8" t="s">
        <v>278</v>
      </c>
      <c r="E33" s="7" t="s">
        <v>20</v>
      </c>
      <c r="F33" s="5">
        <v>44986</v>
      </c>
      <c r="G33" s="11">
        <v>54000</v>
      </c>
    </row>
    <row r="34" spans="1:7" x14ac:dyDescent="0.25">
      <c r="A34" s="5">
        <v>45016</v>
      </c>
      <c r="B34" s="6" t="s">
        <v>611</v>
      </c>
      <c r="C34" s="7" t="s">
        <v>17</v>
      </c>
      <c r="D34" s="8" t="s">
        <v>375</v>
      </c>
      <c r="E34" s="7" t="s">
        <v>768</v>
      </c>
      <c r="F34" s="5">
        <v>45016</v>
      </c>
      <c r="G34" s="11">
        <v>54000</v>
      </c>
    </row>
    <row r="35" spans="1:7" x14ac:dyDescent="0.25">
      <c r="A35" s="13">
        <v>45006</v>
      </c>
      <c r="B35" s="54" t="s">
        <v>803</v>
      </c>
      <c r="C35" s="54" t="s">
        <v>598</v>
      </c>
      <c r="D35" s="55" t="s">
        <v>228</v>
      </c>
      <c r="F35" s="13"/>
      <c r="G35" s="56">
        <v>4189</v>
      </c>
    </row>
    <row r="36" spans="1:7" x14ac:dyDescent="0.25">
      <c r="A36" s="13">
        <v>45016</v>
      </c>
      <c r="B36" s="54" t="s">
        <v>605</v>
      </c>
      <c r="C36" s="54" t="s">
        <v>598</v>
      </c>
      <c r="D36" s="55" t="s">
        <v>340</v>
      </c>
      <c r="F36" s="13"/>
      <c r="G36" s="56">
        <v>46690</v>
      </c>
    </row>
    <row r="37" spans="1:7" x14ac:dyDescent="0.25">
      <c r="A37" s="13">
        <v>45016</v>
      </c>
      <c r="B37" s="54" t="s">
        <v>804</v>
      </c>
      <c r="C37" s="54" t="s">
        <v>598</v>
      </c>
      <c r="D37" s="55" t="s">
        <v>371</v>
      </c>
      <c r="F37" s="13"/>
      <c r="G37" s="56">
        <v>16384</v>
      </c>
    </row>
    <row r="38" spans="1:7" x14ac:dyDescent="0.25">
      <c r="A38" s="13">
        <v>45016</v>
      </c>
      <c r="B38" s="54" t="s">
        <v>804</v>
      </c>
      <c r="C38" s="54" t="s">
        <v>598</v>
      </c>
      <c r="D38" s="55" t="s">
        <v>372</v>
      </c>
      <c r="F38" s="13"/>
      <c r="G38" s="56">
        <v>14160</v>
      </c>
    </row>
    <row r="39" spans="1:7" x14ac:dyDescent="0.25">
      <c r="A39" s="13">
        <v>45016</v>
      </c>
      <c r="B39" s="54" t="s">
        <v>805</v>
      </c>
      <c r="C39" s="54" t="s">
        <v>598</v>
      </c>
      <c r="D39" s="55" t="s">
        <v>375</v>
      </c>
      <c r="F39" s="13"/>
      <c r="G39" s="56">
        <v>3060</v>
      </c>
    </row>
    <row r="40" spans="1:7" x14ac:dyDescent="0.25">
      <c r="A40" s="13">
        <v>45016</v>
      </c>
      <c r="B40" s="54" t="s">
        <v>805</v>
      </c>
      <c r="C40" s="54" t="s">
        <v>598</v>
      </c>
      <c r="D40" s="55" t="s">
        <v>377</v>
      </c>
      <c r="F40" s="13"/>
      <c r="G40" s="56">
        <v>3060</v>
      </c>
    </row>
    <row r="41" spans="1:7" x14ac:dyDescent="0.25">
      <c r="A41" s="13">
        <v>45016</v>
      </c>
      <c r="B41" s="54" t="s">
        <v>804</v>
      </c>
      <c r="C41" s="54" t="s">
        <v>598</v>
      </c>
      <c r="D41" s="55" t="s">
        <v>62</v>
      </c>
      <c r="F41" s="13"/>
      <c r="G41" s="56">
        <v>4612</v>
      </c>
    </row>
    <row r="42" spans="1:7" x14ac:dyDescent="0.25">
      <c r="A42" s="13">
        <v>45016</v>
      </c>
      <c r="B42" s="54" t="s">
        <v>805</v>
      </c>
      <c r="C42" s="54" t="s">
        <v>598</v>
      </c>
      <c r="D42" s="55" t="s">
        <v>380</v>
      </c>
      <c r="F42" s="13"/>
      <c r="G42" s="56">
        <v>3060</v>
      </c>
    </row>
    <row r="43" spans="1:7" x14ac:dyDescent="0.25">
      <c r="A43" s="13">
        <v>45016</v>
      </c>
      <c r="B43" s="54" t="s">
        <v>805</v>
      </c>
      <c r="C43" s="54" t="s">
        <v>598</v>
      </c>
      <c r="D43" s="55" t="s">
        <v>382</v>
      </c>
      <c r="F43" s="13"/>
      <c r="G43" s="56">
        <v>3060</v>
      </c>
    </row>
    <row r="44" spans="1:7" x14ac:dyDescent="0.25">
      <c r="A44" s="13">
        <v>45016</v>
      </c>
      <c r="B44" s="54" t="s">
        <v>805</v>
      </c>
      <c r="C44" s="54" t="s">
        <v>598</v>
      </c>
      <c r="D44" s="55" t="s">
        <v>384</v>
      </c>
      <c r="F44" s="13"/>
      <c r="G44" s="56">
        <v>8378</v>
      </c>
    </row>
    <row r="45" spans="1:7" x14ac:dyDescent="0.25">
      <c r="A45" s="13">
        <v>45017</v>
      </c>
      <c r="B45" s="71" t="s">
        <v>806</v>
      </c>
      <c r="C45" s="54"/>
      <c r="D45" s="55"/>
      <c r="F45" s="13"/>
      <c r="G45" s="163">
        <v>44726</v>
      </c>
    </row>
    <row r="46" spans="1:7" x14ac:dyDescent="0.25">
      <c r="A46" s="13">
        <v>45017</v>
      </c>
      <c r="B46" s="71" t="s">
        <v>605</v>
      </c>
      <c r="C46" s="54"/>
      <c r="D46" s="55"/>
      <c r="F46" s="13"/>
      <c r="G46" s="163">
        <v>3690</v>
      </c>
    </row>
    <row r="47" spans="1:7" x14ac:dyDescent="0.25">
      <c r="A47" s="13">
        <v>45017</v>
      </c>
      <c r="B47" s="71" t="s">
        <v>602</v>
      </c>
      <c r="C47" s="54"/>
      <c r="D47" s="55"/>
      <c r="F47" s="13"/>
      <c r="G47" s="163">
        <v>6250</v>
      </c>
    </row>
    <row r="48" spans="1:7" x14ac:dyDescent="0.25">
      <c r="A48" s="5">
        <v>44986</v>
      </c>
      <c r="B48" s="6" t="s">
        <v>155</v>
      </c>
      <c r="C48" s="7" t="s">
        <v>17</v>
      </c>
      <c r="D48" s="8" t="s">
        <v>284</v>
      </c>
      <c r="E48" s="7" t="s">
        <v>725</v>
      </c>
      <c r="F48" s="5">
        <v>44986</v>
      </c>
      <c r="G48" s="11">
        <v>944</v>
      </c>
    </row>
    <row r="49" spans="1:7" x14ac:dyDescent="0.25">
      <c r="A49" s="13"/>
      <c r="B49" s="54" t="s">
        <v>844</v>
      </c>
      <c r="C49" s="54"/>
      <c r="D49" s="55"/>
      <c r="E49" s="56"/>
      <c r="F49" s="13"/>
      <c r="G49" s="73">
        <v>7700000</v>
      </c>
    </row>
    <row r="50" spans="1:7" x14ac:dyDescent="0.25">
      <c r="A50" s="13"/>
      <c r="B50" s="54" t="s">
        <v>844</v>
      </c>
      <c r="C50" s="54"/>
      <c r="D50" s="55"/>
      <c r="E50" s="56"/>
      <c r="F50" s="13"/>
      <c r="G50" s="73">
        <v>5285755</v>
      </c>
    </row>
    <row r="51" spans="1:7" x14ac:dyDescent="0.25">
      <c r="A51" s="13"/>
      <c r="B51" s="54" t="s">
        <v>845</v>
      </c>
      <c r="C51" s="54"/>
      <c r="D51" s="55"/>
      <c r="E51" s="56"/>
      <c r="F51" s="13"/>
      <c r="G51" s="73">
        <v>358744</v>
      </c>
    </row>
    <row r="52" spans="1:7" x14ac:dyDescent="0.25">
      <c r="A52" s="13"/>
      <c r="B52" s="54" t="s">
        <v>13</v>
      </c>
      <c r="C52" s="54"/>
      <c r="D52" s="55"/>
      <c r="E52" s="71"/>
      <c r="F52" s="13"/>
      <c r="G52" s="73">
        <v>6994.86</v>
      </c>
    </row>
    <row r="53" spans="1:7" x14ac:dyDescent="0.25">
      <c r="A53" s="13"/>
      <c r="B53" t="s">
        <v>847</v>
      </c>
      <c r="D53" s="55"/>
      <c r="E53" s="71"/>
      <c r="F53" s="13"/>
      <c r="G53" s="12">
        <v>45</v>
      </c>
    </row>
    <row r="54" spans="1:7" x14ac:dyDescent="0.25">
      <c r="A54" s="13"/>
      <c r="B54" t="s">
        <v>848</v>
      </c>
      <c r="D54" s="55"/>
      <c r="E54" s="71"/>
      <c r="F54" s="13"/>
      <c r="G54" s="12">
        <v>550</v>
      </c>
    </row>
    <row r="55" spans="1:7" x14ac:dyDescent="0.25">
      <c r="A55" s="13"/>
      <c r="B55" t="s">
        <v>849</v>
      </c>
      <c r="D55" s="55"/>
      <c r="E55" s="71"/>
      <c r="F55" s="13"/>
      <c r="G55" s="12">
        <v>13284</v>
      </c>
    </row>
    <row r="56" spans="1:7" x14ac:dyDescent="0.25">
      <c r="A56" s="13"/>
      <c r="B56" t="s">
        <v>15</v>
      </c>
      <c r="D56" s="55"/>
      <c r="E56" s="71"/>
      <c r="F56" s="13"/>
      <c r="G56" s="12">
        <v>4425</v>
      </c>
    </row>
    <row r="57" spans="1:7" x14ac:dyDescent="0.25">
      <c r="A57" s="13"/>
      <c r="B57" t="s">
        <v>601</v>
      </c>
      <c r="D57" s="55"/>
      <c r="G57" s="12">
        <v>300</v>
      </c>
    </row>
    <row r="58" spans="1:7" x14ac:dyDescent="0.25">
      <c r="A58" s="13"/>
      <c r="B58" t="s">
        <v>850</v>
      </c>
      <c r="D58" s="55"/>
      <c r="G58" s="12">
        <v>45</v>
      </c>
    </row>
    <row r="59" spans="1:7" x14ac:dyDescent="0.25">
      <c r="A59" s="13"/>
      <c r="B59" t="s">
        <v>851</v>
      </c>
      <c r="D59" s="55"/>
      <c r="G59" s="12">
        <v>550</v>
      </c>
    </row>
    <row r="60" spans="1:7" x14ac:dyDescent="0.25">
      <c r="A60" s="13"/>
      <c r="B60" t="s">
        <v>852</v>
      </c>
      <c r="D60" s="55"/>
      <c r="G60" s="12">
        <v>6985.47</v>
      </c>
    </row>
    <row r="61" spans="1:7" x14ac:dyDescent="0.25">
      <c r="A61" s="13"/>
      <c r="B61" t="s">
        <v>972</v>
      </c>
      <c r="C61" s="204" t="s">
        <v>973</v>
      </c>
      <c r="D61" s="204">
        <v>337</v>
      </c>
      <c r="F61" s="205">
        <v>45048</v>
      </c>
      <c r="G61" s="203">
        <v>35000</v>
      </c>
    </row>
    <row r="62" spans="1:7" x14ac:dyDescent="0.25">
      <c r="A62" s="13"/>
      <c r="B62" t="s">
        <v>974</v>
      </c>
      <c r="C62" s="204" t="s">
        <v>973</v>
      </c>
      <c r="D62" s="204">
        <v>345</v>
      </c>
      <c r="F62" s="205">
        <v>45054</v>
      </c>
      <c r="G62" s="203">
        <v>41450</v>
      </c>
    </row>
    <row r="63" spans="1:7" x14ac:dyDescent="0.25">
      <c r="A63" s="13"/>
      <c r="B63" t="s">
        <v>975</v>
      </c>
      <c r="C63" s="204" t="s">
        <v>973</v>
      </c>
      <c r="D63" s="204">
        <v>346</v>
      </c>
      <c r="F63" s="205">
        <v>45054</v>
      </c>
      <c r="G63" s="203">
        <v>31400</v>
      </c>
    </row>
    <row r="64" spans="1:7" x14ac:dyDescent="0.25">
      <c r="A64" s="13"/>
      <c r="B64" t="s">
        <v>976</v>
      </c>
      <c r="C64" s="204" t="s">
        <v>973</v>
      </c>
      <c r="D64" s="204">
        <v>347</v>
      </c>
      <c r="F64" s="205">
        <v>45054</v>
      </c>
      <c r="G64" s="203">
        <v>32450</v>
      </c>
    </row>
    <row r="65" spans="1:7" x14ac:dyDescent="0.25">
      <c r="A65" s="13"/>
      <c r="B65" t="s">
        <v>977</v>
      </c>
      <c r="C65" s="204" t="s">
        <v>973</v>
      </c>
      <c r="D65" s="204">
        <v>348</v>
      </c>
      <c r="F65" s="205">
        <v>45054</v>
      </c>
      <c r="G65" s="203">
        <v>29000</v>
      </c>
    </row>
    <row r="66" spans="1:7" x14ac:dyDescent="0.25">
      <c r="A66" s="13"/>
      <c r="B66" t="s">
        <v>978</v>
      </c>
      <c r="C66" s="204" t="s">
        <v>973</v>
      </c>
      <c r="D66" s="204">
        <v>349</v>
      </c>
      <c r="F66" s="205">
        <v>45054</v>
      </c>
      <c r="G66" s="203">
        <v>7750</v>
      </c>
    </row>
    <row r="67" spans="1:7" x14ac:dyDescent="0.25">
      <c r="A67" s="13"/>
      <c r="B67" t="s">
        <v>979</v>
      </c>
      <c r="C67" s="204" t="s">
        <v>973</v>
      </c>
      <c r="D67" s="204">
        <v>350</v>
      </c>
      <c r="F67" s="205">
        <v>45054</v>
      </c>
      <c r="G67" s="203">
        <v>32800</v>
      </c>
    </row>
    <row r="68" spans="1:7" x14ac:dyDescent="0.25">
      <c r="A68" s="13"/>
      <c r="B68" t="s">
        <v>980</v>
      </c>
      <c r="C68" s="204" t="s">
        <v>973</v>
      </c>
      <c r="D68" s="204">
        <v>351</v>
      </c>
      <c r="F68" s="205">
        <v>45054</v>
      </c>
      <c r="G68" s="203">
        <v>56100</v>
      </c>
    </row>
    <row r="69" spans="1:7" x14ac:dyDescent="0.25">
      <c r="A69" s="13"/>
      <c r="B69" t="s">
        <v>981</v>
      </c>
      <c r="C69" s="204" t="s">
        <v>973</v>
      </c>
      <c r="D69" s="204">
        <v>352</v>
      </c>
      <c r="F69" s="205">
        <v>45054</v>
      </c>
      <c r="G69" s="203">
        <v>31700</v>
      </c>
    </row>
    <row r="70" spans="1:7" x14ac:dyDescent="0.25">
      <c r="A70" s="13"/>
      <c r="B70" t="s">
        <v>982</v>
      </c>
      <c r="C70" s="204" t="s">
        <v>973</v>
      </c>
      <c r="D70" s="204">
        <v>353</v>
      </c>
      <c r="F70" s="205">
        <v>45054</v>
      </c>
      <c r="G70" s="203">
        <v>23000</v>
      </c>
    </row>
    <row r="71" spans="1:7" x14ac:dyDescent="0.25">
      <c r="A71" s="13"/>
      <c r="B71" t="s">
        <v>983</v>
      </c>
      <c r="C71" s="204" t="s">
        <v>973</v>
      </c>
      <c r="D71" s="204">
        <v>354</v>
      </c>
      <c r="F71" s="205">
        <v>45054</v>
      </c>
      <c r="G71" s="203">
        <v>10000</v>
      </c>
    </row>
    <row r="72" spans="1:7" x14ac:dyDescent="0.25">
      <c r="A72" s="13"/>
      <c r="B72" t="s">
        <v>984</v>
      </c>
      <c r="C72" s="204" t="s">
        <v>973</v>
      </c>
      <c r="D72" s="204">
        <v>355</v>
      </c>
      <c r="F72" s="205">
        <v>45054</v>
      </c>
      <c r="G72" s="203">
        <v>27450</v>
      </c>
    </row>
    <row r="73" spans="1:7" x14ac:dyDescent="0.25">
      <c r="A73" s="13"/>
      <c r="B73" t="s">
        <v>985</v>
      </c>
      <c r="C73" s="204" t="s">
        <v>973</v>
      </c>
      <c r="D73" s="204">
        <v>356</v>
      </c>
      <c r="F73" s="205">
        <v>45054</v>
      </c>
      <c r="G73" s="203">
        <v>46100</v>
      </c>
    </row>
    <row r="74" spans="1:7" x14ac:dyDescent="0.25">
      <c r="A74" s="13"/>
      <c r="B74" t="s">
        <v>986</v>
      </c>
      <c r="C74" s="204" t="s">
        <v>973</v>
      </c>
      <c r="D74" s="204">
        <v>357</v>
      </c>
      <c r="F74" s="205">
        <v>45054</v>
      </c>
      <c r="G74" s="203">
        <v>48300</v>
      </c>
    </row>
    <row r="75" spans="1:7" x14ac:dyDescent="0.25">
      <c r="A75" s="13"/>
      <c r="B75" t="s">
        <v>987</v>
      </c>
      <c r="C75" s="204" t="s">
        <v>973</v>
      </c>
      <c r="D75" s="204">
        <v>358</v>
      </c>
      <c r="F75" s="205">
        <v>45054</v>
      </c>
      <c r="G75" s="203">
        <v>47250</v>
      </c>
    </row>
    <row r="76" spans="1:7" x14ac:dyDescent="0.25">
      <c r="A76" s="13"/>
      <c r="B76" t="s">
        <v>988</v>
      </c>
      <c r="C76" s="204" t="s">
        <v>973</v>
      </c>
      <c r="D76" s="204">
        <v>359</v>
      </c>
      <c r="F76" s="205">
        <v>45054</v>
      </c>
      <c r="G76" s="203">
        <v>26100</v>
      </c>
    </row>
    <row r="77" spans="1:7" x14ac:dyDescent="0.25">
      <c r="A77" s="13"/>
      <c r="B77" t="s">
        <v>979</v>
      </c>
      <c r="C77" s="204" t="s">
        <v>973</v>
      </c>
      <c r="D77" s="204">
        <v>362</v>
      </c>
      <c r="F77" s="205">
        <v>45054</v>
      </c>
      <c r="G77" s="203">
        <v>30000</v>
      </c>
    </row>
    <row r="78" spans="1:7" x14ac:dyDescent="0.25">
      <c r="A78" s="13"/>
      <c r="B78" t="s">
        <v>989</v>
      </c>
      <c r="C78" s="204" t="s">
        <v>973</v>
      </c>
      <c r="D78" s="204">
        <v>363</v>
      </c>
      <c r="F78" s="205">
        <v>45056</v>
      </c>
      <c r="G78" s="203">
        <v>48000</v>
      </c>
    </row>
    <row r="79" spans="1:7" x14ac:dyDescent="0.25">
      <c r="A79" s="13"/>
      <c r="B79" t="s">
        <v>990</v>
      </c>
      <c r="C79" s="204" t="s">
        <v>973</v>
      </c>
      <c r="D79" s="204">
        <v>365</v>
      </c>
      <c r="F79" s="205">
        <v>45057</v>
      </c>
      <c r="G79" s="203">
        <v>19150</v>
      </c>
    </row>
    <row r="80" spans="1:7" x14ac:dyDescent="0.25">
      <c r="A80" s="13"/>
      <c r="B80" t="s">
        <v>984</v>
      </c>
      <c r="C80" s="204" t="s">
        <v>973</v>
      </c>
      <c r="D80" s="204">
        <v>408</v>
      </c>
      <c r="F80" s="205">
        <v>45078</v>
      </c>
      <c r="G80" s="203">
        <v>27450</v>
      </c>
    </row>
    <row r="81" spans="1:7" x14ac:dyDescent="0.25">
      <c r="A81" s="13"/>
      <c r="B81" t="s">
        <v>985</v>
      </c>
      <c r="C81" s="204" t="s">
        <v>973</v>
      </c>
      <c r="D81" s="204">
        <v>409</v>
      </c>
      <c r="F81" s="205">
        <v>45078</v>
      </c>
      <c r="G81" s="203">
        <v>46100</v>
      </c>
    </row>
    <row r="82" spans="1:7" x14ac:dyDescent="0.25">
      <c r="A82" s="13"/>
      <c r="B82" t="s">
        <v>986</v>
      </c>
      <c r="C82" s="204" t="s">
        <v>973</v>
      </c>
      <c r="D82" s="204">
        <v>410</v>
      </c>
      <c r="F82" s="205">
        <v>45078</v>
      </c>
      <c r="G82" s="203">
        <v>48300</v>
      </c>
    </row>
    <row r="83" spans="1:7" x14ac:dyDescent="0.25">
      <c r="A83" s="13"/>
      <c r="B83" t="s">
        <v>990</v>
      </c>
      <c r="C83" s="204" t="s">
        <v>973</v>
      </c>
      <c r="D83" s="204">
        <v>411</v>
      </c>
      <c r="F83" s="205">
        <v>45078</v>
      </c>
      <c r="G83" s="203">
        <v>19150</v>
      </c>
    </row>
    <row r="84" spans="1:7" x14ac:dyDescent="0.25">
      <c r="A84" s="13"/>
      <c r="B84" t="s">
        <v>987</v>
      </c>
      <c r="C84" s="204" t="s">
        <v>973</v>
      </c>
      <c r="D84" s="204">
        <v>412</v>
      </c>
      <c r="F84" s="205">
        <v>45078</v>
      </c>
      <c r="G84" s="203">
        <v>47250</v>
      </c>
    </row>
    <row r="85" spans="1:7" x14ac:dyDescent="0.25">
      <c r="A85" s="13"/>
      <c r="B85" t="s">
        <v>988</v>
      </c>
      <c r="C85" s="204" t="s">
        <v>973</v>
      </c>
      <c r="D85" s="204">
        <v>413</v>
      </c>
      <c r="F85" s="205">
        <v>45078</v>
      </c>
      <c r="G85" s="203">
        <v>26100</v>
      </c>
    </row>
    <row r="86" spans="1:7" x14ac:dyDescent="0.25">
      <c r="A86" s="13"/>
      <c r="B86" t="s">
        <v>991</v>
      </c>
      <c r="C86" s="204" t="s">
        <v>973</v>
      </c>
      <c r="D86" s="204">
        <v>414</v>
      </c>
      <c r="F86" s="205">
        <v>45078</v>
      </c>
      <c r="G86" s="203">
        <v>41450</v>
      </c>
    </row>
    <row r="87" spans="1:7" x14ac:dyDescent="0.25">
      <c r="A87" s="13"/>
      <c r="B87" t="s">
        <v>975</v>
      </c>
      <c r="C87" s="204" t="s">
        <v>973</v>
      </c>
      <c r="D87" s="204">
        <v>415</v>
      </c>
      <c r="F87" s="205">
        <v>45078</v>
      </c>
      <c r="G87" s="203">
        <v>31400</v>
      </c>
    </row>
    <row r="88" spans="1:7" x14ac:dyDescent="0.25">
      <c r="A88" s="13"/>
      <c r="B88" t="s">
        <v>976</v>
      </c>
      <c r="C88" s="204" t="s">
        <v>973</v>
      </c>
      <c r="D88" s="204">
        <v>416</v>
      </c>
      <c r="F88" s="205">
        <v>45078</v>
      </c>
      <c r="G88" s="203">
        <v>32450</v>
      </c>
    </row>
    <row r="89" spans="1:7" x14ac:dyDescent="0.25">
      <c r="A89" s="13"/>
      <c r="B89" t="s">
        <v>977</v>
      </c>
      <c r="C89" s="204" t="s">
        <v>973</v>
      </c>
      <c r="D89" s="204">
        <v>417</v>
      </c>
      <c r="F89" s="205">
        <v>45078</v>
      </c>
      <c r="G89" s="203">
        <v>29000</v>
      </c>
    </row>
    <row r="90" spans="1:7" x14ac:dyDescent="0.25">
      <c r="A90" s="13"/>
      <c r="B90" t="s">
        <v>992</v>
      </c>
      <c r="C90" s="204" t="s">
        <v>973</v>
      </c>
      <c r="D90" s="204">
        <v>418</v>
      </c>
      <c r="F90" s="205">
        <v>45078</v>
      </c>
      <c r="G90" s="203">
        <v>42750</v>
      </c>
    </row>
    <row r="91" spans="1:7" x14ac:dyDescent="0.25">
      <c r="A91" s="13"/>
      <c r="B91" t="s">
        <v>979</v>
      </c>
      <c r="C91" s="204" t="s">
        <v>973</v>
      </c>
      <c r="D91" s="204">
        <v>419</v>
      </c>
      <c r="F91" s="205">
        <v>45078</v>
      </c>
      <c r="G91" s="203">
        <v>32800</v>
      </c>
    </row>
    <row r="92" spans="1:7" x14ac:dyDescent="0.25">
      <c r="A92" s="13"/>
      <c r="B92" t="s">
        <v>980</v>
      </c>
      <c r="C92" s="204" t="s">
        <v>973</v>
      </c>
      <c r="D92" s="204">
        <v>420</v>
      </c>
      <c r="F92" s="205">
        <v>45078</v>
      </c>
      <c r="G92" s="203">
        <v>56100</v>
      </c>
    </row>
    <row r="93" spans="1:7" x14ac:dyDescent="0.25">
      <c r="A93" s="13"/>
      <c r="B93" t="s">
        <v>981</v>
      </c>
      <c r="C93" s="204" t="s">
        <v>973</v>
      </c>
      <c r="D93" s="204">
        <v>421</v>
      </c>
      <c r="F93" s="205">
        <v>45078</v>
      </c>
      <c r="G93" s="203">
        <v>31700</v>
      </c>
    </row>
    <row r="94" spans="1:7" x14ac:dyDescent="0.25">
      <c r="A94" s="13"/>
      <c r="B94" t="s">
        <v>982</v>
      </c>
      <c r="C94" s="204" t="s">
        <v>973</v>
      </c>
      <c r="D94" s="204">
        <v>423</v>
      </c>
      <c r="F94" s="205">
        <v>45078</v>
      </c>
      <c r="G94" s="203">
        <v>23000</v>
      </c>
    </row>
    <row r="95" spans="1:7" x14ac:dyDescent="0.25">
      <c r="A95" s="13"/>
      <c r="B95" t="s">
        <v>983</v>
      </c>
      <c r="C95" s="204" t="s">
        <v>973</v>
      </c>
      <c r="D95" s="204">
        <v>424</v>
      </c>
      <c r="F95" s="205">
        <v>45078</v>
      </c>
      <c r="G95" s="203">
        <v>10000</v>
      </c>
    </row>
    <row r="96" spans="1:7" x14ac:dyDescent="0.25">
      <c r="A96" s="13"/>
      <c r="B96" t="s">
        <v>993</v>
      </c>
      <c r="C96" s="204" t="s">
        <v>973</v>
      </c>
      <c r="D96" s="204">
        <v>439</v>
      </c>
      <c r="F96" s="205">
        <v>45084</v>
      </c>
      <c r="G96" s="203">
        <v>80000</v>
      </c>
    </row>
    <row r="97" spans="1:7" x14ac:dyDescent="0.25">
      <c r="A97" s="13"/>
      <c r="B97" s="206" t="s">
        <v>994</v>
      </c>
      <c r="C97" s="204" t="s">
        <v>605</v>
      </c>
      <c r="D97" s="204">
        <v>395</v>
      </c>
      <c r="F97" s="205">
        <v>45076</v>
      </c>
      <c r="G97" s="203">
        <v>3200</v>
      </c>
    </row>
    <row r="98" spans="1:7" x14ac:dyDescent="0.25">
      <c r="A98" s="13"/>
      <c r="B98" t="s">
        <v>774</v>
      </c>
      <c r="C98" s="204" t="s">
        <v>804</v>
      </c>
      <c r="D98" s="204">
        <v>206</v>
      </c>
      <c r="F98" s="205">
        <v>45047</v>
      </c>
      <c r="G98" s="203">
        <v>17200</v>
      </c>
    </row>
    <row r="99" spans="1:7" x14ac:dyDescent="0.25">
      <c r="A99" s="13"/>
      <c r="B99" t="s">
        <v>995</v>
      </c>
      <c r="C99" s="204" t="s">
        <v>804</v>
      </c>
      <c r="D99" s="204">
        <v>215</v>
      </c>
      <c r="F99" s="205">
        <v>45054</v>
      </c>
      <c r="G99" s="203">
        <v>5000</v>
      </c>
    </row>
    <row r="100" spans="1:7" x14ac:dyDescent="0.25">
      <c r="A100" s="13"/>
      <c r="B100" t="s">
        <v>995</v>
      </c>
      <c r="C100" s="204" t="s">
        <v>804</v>
      </c>
      <c r="D100" s="204">
        <v>216</v>
      </c>
      <c r="F100" s="205">
        <v>45054</v>
      </c>
      <c r="G100" s="203">
        <v>3900</v>
      </c>
    </row>
    <row r="101" spans="1:7" x14ac:dyDescent="0.25">
      <c r="A101" s="13"/>
      <c r="B101" t="s">
        <v>774</v>
      </c>
      <c r="C101" s="204" t="s">
        <v>804</v>
      </c>
      <c r="D101" s="204">
        <v>268</v>
      </c>
      <c r="F101" s="205">
        <v>45078</v>
      </c>
      <c r="G101" s="203">
        <v>12900</v>
      </c>
    </row>
    <row r="102" spans="1:7" x14ac:dyDescent="0.25">
      <c r="A102" s="13"/>
      <c r="B102" t="s">
        <v>995</v>
      </c>
      <c r="C102" s="204" t="s">
        <v>804</v>
      </c>
      <c r="D102" s="204">
        <v>280</v>
      </c>
      <c r="F102" s="205">
        <v>45083</v>
      </c>
      <c r="G102" s="203">
        <v>14000</v>
      </c>
    </row>
    <row r="103" spans="1:7" x14ac:dyDescent="0.25">
      <c r="A103" s="13"/>
      <c r="B103" t="s">
        <v>996</v>
      </c>
      <c r="C103" s="204" t="s">
        <v>804</v>
      </c>
      <c r="D103" s="204">
        <v>329</v>
      </c>
      <c r="F103" s="205">
        <v>45097</v>
      </c>
      <c r="G103" s="203">
        <v>2400</v>
      </c>
    </row>
    <row r="104" spans="1:7" x14ac:dyDescent="0.25">
      <c r="A104" s="13"/>
      <c r="B104" t="s">
        <v>996</v>
      </c>
      <c r="C104" s="204" t="s">
        <v>804</v>
      </c>
      <c r="D104" s="204">
        <v>330</v>
      </c>
      <c r="F104" s="205">
        <v>45097</v>
      </c>
      <c r="G104" s="203">
        <v>1500</v>
      </c>
    </row>
    <row r="105" spans="1:7" x14ac:dyDescent="0.25">
      <c r="A105" s="13"/>
      <c r="B105" t="s">
        <v>996</v>
      </c>
      <c r="C105" s="204" t="s">
        <v>804</v>
      </c>
      <c r="D105" s="204">
        <v>331</v>
      </c>
      <c r="F105" s="205">
        <v>45097</v>
      </c>
      <c r="G105" s="203">
        <v>27600</v>
      </c>
    </row>
    <row r="106" spans="1:7" x14ac:dyDescent="0.25">
      <c r="A106" s="13"/>
      <c r="B106" t="s">
        <v>996</v>
      </c>
      <c r="C106" s="204" t="s">
        <v>804</v>
      </c>
      <c r="D106" s="204">
        <v>332</v>
      </c>
      <c r="F106" s="205">
        <v>45097</v>
      </c>
      <c r="G106" s="203">
        <v>8400</v>
      </c>
    </row>
    <row r="107" spans="1:7" x14ac:dyDescent="0.25">
      <c r="A107" s="13"/>
      <c r="B107" t="s">
        <v>996</v>
      </c>
      <c r="C107" s="204" t="s">
        <v>804</v>
      </c>
      <c r="D107" s="204">
        <v>335</v>
      </c>
      <c r="F107" s="205">
        <v>45097</v>
      </c>
      <c r="G107" s="203">
        <v>10000</v>
      </c>
    </row>
    <row r="108" spans="1:7" x14ac:dyDescent="0.25">
      <c r="A108" s="13"/>
      <c r="B108" t="s">
        <v>107</v>
      </c>
      <c r="C108" s="204" t="s">
        <v>806</v>
      </c>
      <c r="D108" s="204">
        <v>217</v>
      </c>
      <c r="F108" s="205">
        <v>45054</v>
      </c>
      <c r="G108" s="203">
        <v>22696</v>
      </c>
    </row>
    <row r="109" spans="1:7" x14ac:dyDescent="0.25">
      <c r="A109" s="13"/>
      <c r="B109" t="s">
        <v>107</v>
      </c>
      <c r="C109" s="204" t="s">
        <v>806</v>
      </c>
      <c r="D109" s="204">
        <v>240</v>
      </c>
      <c r="F109" s="205">
        <v>45063</v>
      </c>
      <c r="G109" s="203">
        <v>26200</v>
      </c>
    </row>
    <row r="110" spans="1:7" x14ac:dyDescent="0.25">
      <c r="A110" s="13"/>
      <c r="B110" t="s">
        <v>107</v>
      </c>
      <c r="C110" s="204" t="s">
        <v>806</v>
      </c>
      <c r="D110" s="204">
        <v>258</v>
      </c>
      <c r="F110" s="205">
        <v>45075</v>
      </c>
      <c r="G110" s="203">
        <v>16146</v>
      </c>
    </row>
    <row r="111" spans="1:7" x14ac:dyDescent="0.25">
      <c r="A111" s="13"/>
      <c r="B111" t="s">
        <v>107</v>
      </c>
      <c r="C111" s="204" t="s">
        <v>806</v>
      </c>
      <c r="D111" s="204">
        <v>281</v>
      </c>
      <c r="F111" s="205">
        <v>45084</v>
      </c>
      <c r="G111" s="203">
        <v>6696</v>
      </c>
    </row>
    <row r="112" spans="1:7" ht="15.75" thickBot="1" x14ac:dyDescent="0.3">
      <c r="A112" s="13"/>
      <c r="B112" t="s">
        <v>611</v>
      </c>
      <c r="C112" s="204" t="s">
        <v>997</v>
      </c>
      <c r="D112" s="204">
        <v>236</v>
      </c>
      <c r="F112" s="205">
        <v>45062</v>
      </c>
      <c r="G112" s="203">
        <v>51000</v>
      </c>
    </row>
    <row r="113" spans="1:7" ht="15.75" thickBot="1" x14ac:dyDescent="0.3">
      <c r="A113" s="13"/>
      <c r="B113" s="210" t="s">
        <v>1089</v>
      </c>
      <c r="C113" s="211"/>
      <c r="D113" s="211"/>
      <c r="F113" s="212">
        <v>45093</v>
      </c>
      <c r="G113" s="213">
        <v>2300</v>
      </c>
    </row>
    <row r="114" spans="1:7" x14ac:dyDescent="0.25">
      <c r="A114" s="13"/>
      <c r="B114" s="208" t="s">
        <v>1090</v>
      </c>
      <c r="C114" s="204" t="s">
        <v>849</v>
      </c>
      <c r="F114" s="205">
        <v>45087</v>
      </c>
      <c r="G114" s="12">
        <v>5150</v>
      </c>
    </row>
    <row r="115" spans="1:7" x14ac:dyDescent="0.25">
      <c r="A115" s="13"/>
      <c r="B115" s="208" t="s">
        <v>1090</v>
      </c>
      <c r="C115" s="204" t="s">
        <v>849</v>
      </c>
      <c r="F115" s="205">
        <v>45088</v>
      </c>
      <c r="G115" s="12">
        <v>2250</v>
      </c>
    </row>
    <row r="116" spans="1:7" x14ac:dyDescent="0.25">
      <c r="A116" s="13"/>
      <c r="B116" s="208" t="s">
        <v>457</v>
      </c>
      <c r="C116" s="204" t="s">
        <v>849</v>
      </c>
      <c r="F116" s="205">
        <v>45093</v>
      </c>
      <c r="G116" s="12">
        <v>6075</v>
      </c>
    </row>
    <row r="117" spans="1:7" x14ac:dyDescent="0.25">
      <c r="A117" s="13"/>
      <c r="B117" t="s">
        <v>1092</v>
      </c>
      <c r="C117" s="204" t="s">
        <v>1093</v>
      </c>
      <c r="D117" t="s">
        <v>722</v>
      </c>
      <c r="F117" s="217">
        <v>45139</v>
      </c>
      <c r="G117" s="12">
        <v>2260</v>
      </c>
    </row>
    <row r="118" spans="1:7" x14ac:dyDescent="0.25">
      <c r="A118" s="13"/>
      <c r="B118" t="s">
        <v>1092</v>
      </c>
      <c r="C118" s="204" t="s">
        <v>1093</v>
      </c>
      <c r="D118" t="s">
        <v>361</v>
      </c>
      <c r="F118" s="217">
        <v>45170</v>
      </c>
      <c r="G118" s="12">
        <v>3640</v>
      </c>
    </row>
    <row r="119" spans="1:7" x14ac:dyDescent="0.25">
      <c r="A119" s="13"/>
      <c r="B119" t="s">
        <v>994</v>
      </c>
      <c r="C119" s="204" t="s">
        <v>605</v>
      </c>
      <c r="D119" s="55" t="s">
        <v>1094</v>
      </c>
      <c r="F119" s="217">
        <v>45108</v>
      </c>
      <c r="G119" s="12">
        <v>3220</v>
      </c>
    </row>
    <row r="120" spans="1:7" x14ac:dyDescent="0.25">
      <c r="A120" s="13"/>
      <c r="B120" t="s">
        <v>994</v>
      </c>
      <c r="C120" s="204" t="s">
        <v>605</v>
      </c>
      <c r="D120" s="55" t="s">
        <v>1095</v>
      </c>
      <c r="F120" s="217">
        <v>45133</v>
      </c>
      <c r="G120" s="12">
        <v>2360</v>
      </c>
    </row>
    <row r="121" spans="1:7" x14ac:dyDescent="0.25">
      <c r="A121" s="13"/>
      <c r="B121" t="s">
        <v>994</v>
      </c>
      <c r="C121" s="204" t="s">
        <v>605</v>
      </c>
      <c r="D121" s="55" t="s">
        <v>1096</v>
      </c>
      <c r="F121" s="217">
        <v>45155</v>
      </c>
      <c r="G121" s="12">
        <v>222090</v>
      </c>
    </row>
    <row r="122" spans="1:7" x14ac:dyDescent="0.25">
      <c r="A122" s="13"/>
      <c r="B122" t="s">
        <v>479</v>
      </c>
      <c r="C122" s="204" t="s">
        <v>804</v>
      </c>
      <c r="D122" s="55"/>
      <c r="F122" s="217">
        <v>45108</v>
      </c>
      <c r="G122" s="12">
        <v>33932</v>
      </c>
    </row>
    <row r="123" spans="1:7" x14ac:dyDescent="0.25">
      <c r="A123" s="13"/>
      <c r="B123" t="s">
        <v>774</v>
      </c>
      <c r="C123" s="204" t="s">
        <v>804</v>
      </c>
      <c r="D123" s="55"/>
      <c r="F123" s="217">
        <v>45108</v>
      </c>
      <c r="G123" s="12">
        <v>21500</v>
      </c>
    </row>
    <row r="124" spans="1:7" x14ac:dyDescent="0.25">
      <c r="A124" s="13"/>
      <c r="B124" t="s">
        <v>995</v>
      </c>
      <c r="C124" s="204" t="s">
        <v>804</v>
      </c>
      <c r="D124" s="55"/>
      <c r="F124" s="217">
        <v>45117</v>
      </c>
      <c r="G124" s="12">
        <v>12000</v>
      </c>
    </row>
    <row r="125" spans="1:7" x14ac:dyDescent="0.25">
      <c r="A125" s="13"/>
      <c r="B125" t="s">
        <v>136</v>
      </c>
      <c r="C125" s="204" t="s">
        <v>804</v>
      </c>
      <c r="D125" s="55"/>
      <c r="F125" s="217">
        <v>45138</v>
      </c>
      <c r="G125" s="12">
        <v>20558</v>
      </c>
    </row>
    <row r="126" spans="1:7" x14ac:dyDescent="0.25">
      <c r="A126" s="13"/>
      <c r="B126" t="s">
        <v>774</v>
      </c>
      <c r="C126" s="204" t="s">
        <v>804</v>
      </c>
      <c r="D126" s="55"/>
      <c r="F126" s="217">
        <v>45139</v>
      </c>
      <c r="G126" s="12">
        <v>55900</v>
      </c>
    </row>
    <row r="127" spans="1:7" x14ac:dyDescent="0.25">
      <c r="A127" s="13"/>
      <c r="B127" t="s">
        <v>136</v>
      </c>
      <c r="C127" s="204" t="s">
        <v>804</v>
      </c>
      <c r="D127" s="55"/>
      <c r="F127" s="217">
        <v>45145</v>
      </c>
      <c r="G127" s="12">
        <v>20930</v>
      </c>
    </row>
    <row r="128" spans="1:7" x14ac:dyDescent="0.25">
      <c r="A128" s="13"/>
      <c r="B128" t="s">
        <v>996</v>
      </c>
      <c r="C128" s="204" t="s">
        <v>804</v>
      </c>
      <c r="D128" s="55"/>
      <c r="F128" s="217">
        <v>45146</v>
      </c>
      <c r="G128" s="12">
        <v>7200</v>
      </c>
    </row>
    <row r="129" spans="1:7" x14ac:dyDescent="0.25">
      <c r="A129" s="13"/>
      <c r="B129" t="s">
        <v>996</v>
      </c>
      <c r="C129" s="204" t="s">
        <v>804</v>
      </c>
      <c r="D129" s="55"/>
      <c r="F129" s="217">
        <v>45146</v>
      </c>
      <c r="G129" s="12">
        <v>15000</v>
      </c>
    </row>
    <row r="130" spans="1:7" x14ac:dyDescent="0.25">
      <c r="A130" s="13"/>
      <c r="B130" t="s">
        <v>996</v>
      </c>
      <c r="C130" s="204" t="s">
        <v>804</v>
      </c>
      <c r="D130" s="55"/>
      <c r="F130" s="217">
        <v>45146</v>
      </c>
      <c r="G130" s="12">
        <v>1200</v>
      </c>
    </row>
    <row r="131" spans="1:7" x14ac:dyDescent="0.25">
      <c r="A131" s="13"/>
      <c r="B131" t="s">
        <v>996</v>
      </c>
      <c r="C131" s="204" t="s">
        <v>804</v>
      </c>
      <c r="D131" s="55"/>
      <c r="F131" s="217">
        <v>45146</v>
      </c>
      <c r="G131" s="12">
        <v>7500</v>
      </c>
    </row>
    <row r="132" spans="1:7" x14ac:dyDescent="0.25">
      <c r="A132" s="13"/>
      <c r="B132" t="s">
        <v>995</v>
      </c>
      <c r="C132" s="204" t="s">
        <v>804</v>
      </c>
      <c r="D132" s="55"/>
      <c r="F132" s="217">
        <v>45146</v>
      </c>
      <c r="G132" s="12">
        <v>7000</v>
      </c>
    </row>
    <row r="133" spans="1:7" x14ac:dyDescent="0.25">
      <c r="A133" s="13"/>
      <c r="B133" t="s">
        <v>774</v>
      </c>
      <c r="C133" s="204" t="s">
        <v>804</v>
      </c>
      <c r="D133" s="55"/>
      <c r="F133" s="217">
        <v>45170</v>
      </c>
      <c r="G133" s="12">
        <v>25800</v>
      </c>
    </row>
    <row r="134" spans="1:7" x14ac:dyDescent="0.25">
      <c r="A134" s="13"/>
      <c r="B134" t="s">
        <v>995</v>
      </c>
      <c r="C134" s="204" t="s">
        <v>804</v>
      </c>
      <c r="D134" s="55"/>
      <c r="F134" s="217">
        <v>45176</v>
      </c>
      <c r="G134" s="12">
        <v>10000</v>
      </c>
    </row>
    <row r="135" spans="1:7" x14ac:dyDescent="0.25">
      <c r="A135" s="13"/>
      <c r="B135" t="s">
        <v>107</v>
      </c>
      <c r="C135" s="204" t="s">
        <v>806</v>
      </c>
      <c r="D135" t="s">
        <v>20</v>
      </c>
      <c r="F135" s="217">
        <v>45113</v>
      </c>
      <c r="G135" s="12">
        <v>30336</v>
      </c>
    </row>
    <row r="136" spans="1:7" x14ac:dyDescent="0.25">
      <c r="A136" s="13"/>
      <c r="B136" t="s">
        <v>107</v>
      </c>
      <c r="C136" s="204" t="s">
        <v>806</v>
      </c>
      <c r="D136" t="s">
        <v>20</v>
      </c>
      <c r="F136" s="217">
        <v>45117</v>
      </c>
      <c r="G136" s="12">
        <v>23475</v>
      </c>
    </row>
    <row r="137" spans="1:7" x14ac:dyDescent="0.25">
      <c r="A137" s="13"/>
      <c r="B137" t="s">
        <v>107</v>
      </c>
      <c r="C137" s="204" t="s">
        <v>806</v>
      </c>
      <c r="D137" t="s">
        <v>20</v>
      </c>
      <c r="F137" s="217">
        <v>45120</v>
      </c>
      <c r="G137" s="12">
        <v>26292</v>
      </c>
    </row>
    <row r="138" spans="1:7" x14ac:dyDescent="0.25">
      <c r="A138" s="13"/>
      <c r="B138" t="s">
        <v>107</v>
      </c>
      <c r="C138" s="204" t="s">
        <v>806</v>
      </c>
      <c r="D138" t="s">
        <v>1097</v>
      </c>
      <c r="F138" s="217">
        <v>45140</v>
      </c>
      <c r="G138" s="12">
        <v>38371</v>
      </c>
    </row>
    <row r="139" spans="1:7" x14ac:dyDescent="0.25">
      <c r="A139" s="13"/>
      <c r="B139" t="s">
        <v>107</v>
      </c>
      <c r="C139" s="204" t="s">
        <v>806</v>
      </c>
      <c r="D139" t="s">
        <v>1098</v>
      </c>
      <c r="F139" s="217">
        <v>45163</v>
      </c>
      <c r="G139" s="12">
        <v>48745</v>
      </c>
    </row>
    <row r="140" spans="1:7" x14ac:dyDescent="0.25">
      <c r="A140" s="13"/>
      <c r="B140" t="s">
        <v>107</v>
      </c>
      <c r="C140" s="204" t="s">
        <v>806</v>
      </c>
      <c r="D140" t="s">
        <v>496</v>
      </c>
      <c r="F140" s="217">
        <v>45168</v>
      </c>
      <c r="G140" s="12">
        <v>6850</v>
      </c>
    </row>
    <row r="141" spans="1:7" x14ac:dyDescent="0.25">
      <c r="A141" s="13"/>
      <c r="B141" t="s">
        <v>1099</v>
      </c>
      <c r="C141" s="204" t="s">
        <v>805</v>
      </c>
      <c r="D141" s="55"/>
      <c r="F141" s="217">
        <v>45117</v>
      </c>
      <c r="G141" s="12">
        <v>54000</v>
      </c>
    </row>
    <row r="142" spans="1:7" x14ac:dyDescent="0.25">
      <c r="A142" s="13"/>
      <c r="B142" t="s">
        <v>1099</v>
      </c>
      <c r="C142" s="204" t="s">
        <v>805</v>
      </c>
      <c r="D142" s="55"/>
      <c r="F142" s="217">
        <v>45146</v>
      </c>
      <c r="G142" s="12">
        <v>54000</v>
      </c>
    </row>
    <row r="143" spans="1:7" x14ac:dyDescent="0.25">
      <c r="A143" s="13"/>
      <c r="B143" t="s">
        <v>1099</v>
      </c>
      <c r="C143" s="204" t="s">
        <v>805</v>
      </c>
      <c r="D143" s="55"/>
      <c r="F143" s="217">
        <v>45176</v>
      </c>
      <c r="G143" s="12">
        <v>54000</v>
      </c>
    </row>
    <row r="144" spans="1:7" x14ac:dyDescent="0.25">
      <c r="A144" s="13"/>
      <c r="B144" t="s">
        <v>1100</v>
      </c>
      <c r="C144" s="204" t="s">
        <v>1101</v>
      </c>
      <c r="D144" s="55"/>
      <c r="F144" s="219">
        <v>45108</v>
      </c>
      <c r="G144" s="12">
        <v>27450</v>
      </c>
    </row>
    <row r="145" spans="1:7" x14ac:dyDescent="0.25">
      <c r="A145" s="13"/>
      <c r="B145" t="s">
        <v>1100</v>
      </c>
      <c r="C145" s="204" t="s">
        <v>1102</v>
      </c>
      <c r="D145" s="55"/>
      <c r="F145" s="217">
        <v>45108</v>
      </c>
      <c r="G145" s="12">
        <v>46100</v>
      </c>
    </row>
    <row r="146" spans="1:7" x14ac:dyDescent="0.25">
      <c r="A146" s="13"/>
      <c r="B146" t="s">
        <v>1100</v>
      </c>
      <c r="C146" s="204" t="s">
        <v>1103</v>
      </c>
      <c r="D146" s="55"/>
      <c r="F146" s="217">
        <v>45108</v>
      </c>
      <c r="G146" s="12">
        <v>48300</v>
      </c>
    </row>
    <row r="147" spans="1:7" x14ac:dyDescent="0.25">
      <c r="A147" s="13"/>
      <c r="B147" t="s">
        <v>1100</v>
      </c>
      <c r="C147" s="204" t="s">
        <v>1104</v>
      </c>
      <c r="D147" s="55"/>
      <c r="F147" s="217">
        <v>45108</v>
      </c>
      <c r="G147" s="12">
        <v>19150</v>
      </c>
    </row>
    <row r="148" spans="1:7" x14ac:dyDescent="0.25">
      <c r="A148" s="13"/>
      <c r="B148" t="s">
        <v>1100</v>
      </c>
      <c r="C148" s="204" t="s">
        <v>1105</v>
      </c>
      <c r="D148" s="55"/>
      <c r="F148" s="217">
        <v>45108</v>
      </c>
      <c r="G148" s="12">
        <v>47250</v>
      </c>
    </row>
    <row r="149" spans="1:7" x14ac:dyDescent="0.25">
      <c r="A149" s="13"/>
      <c r="B149" t="s">
        <v>1100</v>
      </c>
      <c r="C149" s="204" t="s">
        <v>1106</v>
      </c>
      <c r="D149" s="55"/>
      <c r="F149" s="217">
        <v>45108</v>
      </c>
      <c r="G149" s="12">
        <v>26100</v>
      </c>
    </row>
    <row r="150" spans="1:7" x14ac:dyDescent="0.25">
      <c r="A150" s="13"/>
      <c r="B150" t="s">
        <v>1100</v>
      </c>
      <c r="C150" s="204" t="s">
        <v>1107</v>
      </c>
      <c r="D150" s="55"/>
      <c r="F150" s="217">
        <v>45108</v>
      </c>
      <c r="G150" s="12">
        <v>41450</v>
      </c>
    </row>
    <row r="151" spans="1:7" x14ac:dyDescent="0.25">
      <c r="A151" s="13"/>
      <c r="B151" t="s">
        <v>1100</v>
      </c>
      <c r="C151" s="204" t="s">
        <v>1108</v>
      </c>
      <c r="D151" s="55"/>
      <c r="F151" s="217">
        <v>45108</v>
      </c>
      <c r="G151" s="12">
        <v>31400</v>
      </c>
    </row>
    <row r="152" spans="1:7" x14ac:dyDescent="0.25">
      <c r="A152" s="13"/>
      <c r="B152" t="s">
        <v>1100</v>
      </c>
      <c r="C152" s="204" t="s">
        <v>1109</v>
      </c>
      <c r="D152" s="55"/>
      <c r="F152" s="217">
        <v>45108</v>
      </c>
      <c r="G152" s="12">
        <v>32450</v>
      </c>
    </row>
    <row r="153" spans="1:7" x14ac:dyDescent="0.25">
      <c r="A153" s="13"/>
      <c r="B153" t="s">
        <v>1100</v>
      </c>
      <c r="C153" s="204" t="s">
        <v>1110</v>
      </c>
      <c r="D153" s="55"/>
      <c r="F153" s="217">
        <v>45108</v>
      </c>
      <c r="G153" s="12">
        <v>29000</v>
      </c>
    </row>
    <row r="154" spans="1:7" x14ac:dyDescent="0.25">
      <c r="A154" s="13"/>
      <c r="B154" t="s">
        <v>1100</v>
      </c>
      <c r="C154" s="204" t="s">
        <v>1111</v>
      </c>
      <c r="D154" s="55"/>
      <c r="F154" s="217">
        <v>45108</v>
      </c>
      <c r="G154" s="12">
        <v>42750</v>
      </c>
    </row>
    <row r="155" spans="1:7" x14ac:dyDescent="0.25">
      <c r="A155" s="13"/>
      <c r="B155" t="s">
        <v>1100</v>
      </c>
      <c r="C155" s="204" t="s">
        <v>1112</v>
      </c>
      <c r="D155" s="55"/>
      <c r="F155" s="217">
        <v>45108</v>
      </c>
      <c r="G155" s="12">
        <v>32800</v>
      </c>
    </row>
    <row r="156" spans="1:7" x14ac:dyDescent="0.25">
      <c r="A156" s="13"/>
      <c r="B156" t="s">
        <v>1100</v>
      </c>
      <c r="C156" s="204" t="s">
        <v>1113</v>
      </c>
      <c r="D156" s="55"/>
      <c r="F156" s="217">
        <v>45108</v>
      </c>
      <c r="G156" s="12">
        <v>56100</v>
      </c>
    </row>
    <row r="157" spans="1:7" x14ac:dyDescent="0.25">
      <c r="A157" s="13"/>
      <c r="B157" t="s">
        <v>1100</v>
      </c>
      <c r="C157" s="204" t="s">
        <v>1114</v>
      </c>
      <c r="D157" s="55"/>
      <c r="F157" s="217">
        <v>45108</v>
      </c>
      <c r="G157" s="12">
        <v>31700</v>
      </c>
    </row>
    <row r="158" spans="1:7" x14ac:dyDescent="0.25">
      <c r="A158" s="13"/>
      <c r="B158" t="s">
        <v>1100</v>
      </c>
      <c r="C158" s="204" t="s">
        <v>1115</v>
      </c>
      <c r="D158" s="55"/>
      <c r="F158" s="217">
        <v>45108</v>
      </c>
      <c r="G158" s="12">
        <v>80000</v>
      </c>
    </row>
    <row r="159" spans="1:7" x14ac:dyDescent="0.25">
      <c r="A159" s="13"/>
      <c r="B159" t="s">
        <v>1100</v>
      </c>
      <c r="C159" s="204" t="s">
        <v>1116</v>
      </c>
      <c r="D159" s="55"/>
      <c r="F159" s="217">
        <v>45108</v>
      </c>
      <c r="G159" s="12">
        <v>23000</v>
      </c>
    </row>
    <row r="160" spans="1:7" x14ac:dyDescent="0.25">
      <c r="A160" s="13"/>
      <c r="B160" t="s">
        <v>1100</v>
      </c>
      <c r="C160" s="204" t="s">
        <v>1117</v>
      </c>
      <c r="D160" s="55"/>
      <c r="F160" s="217">
        <v>45108</v>
      </c>
      <c r="G160" s="12">
        <v>10000</v>
      </c>
    </row>
    <row r="161" spans="1:7" x14ac:dyDescent="0.25">
      <c r="A161" s="13"/>
      <c r="B161" t="s">
        <v>1100</v>
      </c>
      <c r="C161" s="204" t="s">
        <v>1118</v>
      </c>
      <c r="D161" s="55"/>
      <c r="F161" s="217">
        <v>45139</v>
      </c>
      <c r="G161" s="12">
        <v>27450</v>
      </c>
    </row>
    <row r="162" spans="1:7" x14ac:dyDescent="0.25">
      <c r="A162" s="13"/>
      <c r="B162" t="s">
        <v>1100</v>
      </c>
      <c r="C162" s="204" t="s">
        <v>1119</v>
      </c>
      <c r="D162" s="55"/>
      <c r="F162" s="217">
        <v>45139</v>
      </c>
      <c r="G162" s="12">
        <v>46100</v>
      </c>
    </row>
    <row r="163" spans="1:7" x14ac:dyDescent="0.25">
      <c r="A163" s="13"/>
      <c r="B163" t="s">
        <v>1100</v>
      </c>
      <c r="C163" s="204" t="s">
        <v>1120</v>
      </c>
      <c r="D163" s="55"/>
      <c r="F163" s="217">
        <v>45139</v>
      </c>
      <c r="G163" s="12">
        <v>48300</v>
      </c>
    </row>
    <row r="164" spans="1:7" x14ac:dyDescent="0.25">
      <c r="A164" s="13"/>
      <c r="B164" t="s">
        <v>1100</v>
      </c>
      <c r="C164" s="204" t="s">
        <v>1121</v>
      </c>
      <c r="D164" s="55"/>
      <c r="F164" s="217">
        <v>45139</v>
      </c>
      <c r="G164" s="12">
        <v>19150</v>
      </c>
    </row>
    <row r="165" spans="1:7" x14ac:dyDescent="0.25">
      <c r="A165" s="13"/>
      <c r="B165" t="s">
        <v>1100</v>
      </c>
      <c r="C165" s="204" t="s">
        <v>1122</v>
      </c>
      <c r="D165" s="55"/>
      <c r="F165" s="217">
        <v>45139</v>
      </c>
      <c r="G165" s="12">
        <v>47250</v>
      </c>
    </row>
    <row r="166" spans="1:7" x14ac:dyDescent="0.25">
      <c r="A166" s="13"/>
      <c r="B166" t="s">
        <v>1100</v>
      </c>
      <c r="C166" s="204" t="s">
        <v>1123</v>
      </c>
      <c r="D166" s="55"/>
      <c r="F166" s="217">
        <v>45139</v>
      </c>
      <c r="G166" s="12">
        <v>26100</v>
      </c>
    </row>
    <row r="167" spans="1:7" x14ac:dyDescent="0.25">
      <c r="A167" s="13"/>
      <c r="B167" t="s">
        <v>1100</v>
      </c>
      <c r="C167" s="204" t="s">
        <v>1124</v>
      </c>
      <c r="D167" s="55"/>
      <c r="F167" s="217">
        <v>45139</v>
      </c>
      <c r="G167" s="12">
        <v>41450</v>
      </c>
    </row>
    <row r="168" spans="1:7" x14ac:dyDescent="0.25">
      <c r="A168" s="13"/>
      <c r="B168" t="s">
        <v>1100</v>
      </c>
      <c r="C168" s="204" t="s">
        <v>1125</v>
      </c>
      <c r="D168" s="55"/>
      <c r="F168" s="217">
        <v>45139</v>
      </c>
      <c r="G168" s="12">
        <v>31400</v>
      </c>
    </row>
    <row r="169" spans="1:7" x14ac:dyDescent="0.25">
      <c r="A169" s="13"/>
      <c r="B169" t="s">
        <v>1100</v>
      </c>
      <c r="C169" s="204" t="s">
        <v>1126</v>
      </c>
      <c r="D169" s="55"/>
      <c r="F169" s="217">
        <v>45139</v>
      </c>
      <c r="G169" s="12">
        <v>32450</v>
      </c>
    </row>
    <row r="170" spans="1:7" x14ac:dyDescent="0.25">
      <c r="A170" s="13"/>
      <c r="B170" t="s">
        <v>1100</v>
      </c>
      <c r="C170" s="204" t="s">
        <v>1127</v>
      </c>
      <c r="D170" s="55"/>
      <c r="F170" s="217">
        <v>45139</v>
      </c>
      <c r="G170" s="12">
        <v>29000</v>
      </c>
    </row>
    <row r="171" spans="1:7" x14ac:dyDescent="0.25">
      <c r="A171" s="13"/>
      <c r="B171" t="s">
        <v>1100</v>
      </c>
      <c r="C171" s="204" t="s">
        <v>1128</v>
      </c>
      <c r="D171" s="55"/>
      <c r="F171" s="217">
        <v>45139</v>
      </c>
      <c r="G171" s="12">
        <v>32800</v>
      </c>
    </row>
    <row r="172" spans="1:7" x14ac:dyDescent="0.25">
      <c r="A172" s="13"/>
      <c r="B172" t="s">
        <v>1100</v>
      </c>
      <c r="C172" s="204" t="s">
        <v>1129</v>
      </c>
      <c r="D172" s="55"/>
      <c r="F172" s="217">
        <v>45139</v>
      </c>
      <c r="G172" s="12">
        <v>56100</v>
      </c>
    </row>
    <row r="173" spans="1:7" x14ac:dyDescent="0.25">
      <c r="A173" s="13"/>
      <c r="B173" t="s">
        <v>1100</v>
      </c>
      <c r="C173" s="204" t="s">
        <v>1130</v>
      </c>
      <c r="D173" s="55"/>
      <c r="F173" s="217">
        <v>45139</v>
      </c>
      <c r="G173" s="12">
        <v>31700</v>
      </c>
    </row>
    <row r="174" spans="1:7" x14ac:dyDescent="0.25">
      <c r="A174" s="13"/>
      <c r="B174" t="s">
        <v>1100</v>
      </c>
      <c r="C174" s="204" t="s">
        <v>1131</v>
      </c>
      <c r="D174" s="55"/>
      <c r="F174" s="217">
        <v>45139</v>
      </c>
      <c r="G174" s="12">
        <v>80000</v>
      </c>
    </row>
    <row r="175" spans="1:7" x14ac:dyDescent="0.25">
      <c r="A175" s="13"/>
      <c r="B175" t="s">
        <v>1100</v>
      </c>
      <c r="C175" s="204" t="s">
        <v>1132</v>
      </c>
      <c r="D175" s="55"/>
      <c r="F175" s="217">
        <v>45139</v>
      </c>
      <c r="G175" s="12">
        <v>23000</v>
      </c>
    </row>
    <row r="176" spans="1:7" x14ac:dyDescent="0.25">
      <c r="A176" s="13"/>
      <c r="B176" t="s">
        <v>1100</v>
      </c>
      <c r="C176" s="204" t="s">
        <v>1133</v>
      </c>
      <c r="D176" s="55"/>
      <c r="F176" s="217">
        <v>45139</v>
      </c>
      <c r="G176" s="12">
        <v>10000</v>
      </c>
    </row>
    <row r="177" spans="1:7" x14ac:dyDescent="0.25">
      <c r="A177" s="13"/>
      <c r="B177" t="s">
        <v>1100</v>
      </c>
      <c r="C177" s="204" t="s">
        <v>1134</v>
      </c>
      <c r="D177" s="55"/>
      <c r="F177" s="217">
        <v>45140</v>
      </c>
      <c r="G177" s="12">
        <v>23000</v>
      </c>
    </row>
    <row r="178" spans="1:7" x14ac:dyDescent="0.25">
      <c r="A178" s="13"/>
      <c r="B178" t="s">
        <v>1100</v>
      </c>
      <c r="C178" s="204" t="s">
        <v>1135</v>
      </c>
      <c r="D178" s="55"/>
      <c r="F178" s="217">
        <v>45142</v>
      </c>
      <c r="G178" s="12">
        <v>42750</v>
      </c>
    </row>
    <row r="179" spans="1:7" x14ac:dyDescent="0.25">
      <c r="A179" s="13"/>
      <c r="B179" t="s">
        <v>1100</v>
      </c>
      <c r="C179" s="204" t="s">
        <v>1136</v>
      </c>
      <c r="D179" s="55"/>
      <c r="F179" s="217">
        <v>45170</v>
      </c>
      <c r="G179" s="12">
        <v>27450</v>
      </c>
    </row>
    <row r="180" spans="1:7" x14ac:dyDescent="0.25">
      <c r="A180" s="13"/>
      <c r="B180" t="s">
        <v>1100</v>
      </c>
      <c r="C180" s="204" t="s">
        <v>1137</v>
      </c>
      <c r="D180" s="55"/>
      <c r="F180" s="217">
        <v>45170</v>
      </c>
      <c r="G180" s="12">
        <v>46100</v>
      </c>
    </row>
    <row r="181" spans="1:7" x14ac:dyDescent="0.25">
      <c r="A181" s="13"/>
      <c r="B181" t="s">
        <v>1100</v>
      </c>
      <c r="C181" s="204" t="s">
        <v>1138</v>
      </c>
      <c r="D181" s="55"/>
      <c r="F181" s="217">
        <v>45170</v>
      </c>
      <c r="G181" s="12">
        <v>48300</v>
      </c>
    </row>
    <row r="182" spans="1:7" x14ac:dyDescent="0.25">
      <c r="A182" s="13"/>
      <c r="B182" t="s">
        <v>1100</v>
      </c>
      <c r="C182" s="204" t="s">
        <v>1139</v>
      </c>
      <c r="D182" s="55"/>
      <c r="F182" s="217">
        <v>45170</v>
      </c>
      <c r="G182" s="12">
        <v>19150</v>
      </c>
    </row>
    <row r="183" spans="1:7" x14ac:dyDescent="0.25">
      <c r="A183" s="13"/>
      <c r="B183" t="s">
        <v>1100</v>
      </c>
      <c r="C183" s="204" t="s">
        <v>1140</v>
      </c>
      <c r="D183" s="55"/>
      <c r="F183" s="217">
        <v>45170</v>
      </c>
      <c r="G183" s="12">
        <v>47250</v>
      </c>
    </row>
    <row r="184" spans="1:7" x14ac:dyDescent="0.25">
      <c r="A184" s="13"/>
      <c r="B184" t="s">
        <v>1100</v>
      </c>
      <c r="C184" s="204" t="s">
        <v>1141</v>
      </c>
      <c r="D184" s="55"/>
      <c r="F184" s="217">
        <v>45170</v>
      </c>
      <c r="G184" s="12">
        <v>26100</v>
      </c>
    </row>
    <row r="185" spans="1:7" x14ac:dyDescent="0.25">
      <c r="A185" s="13"/>
      <c r="B185" t="s">
        <v>1100</v>
      </c>
      <c r="C185" s="204" t="s">
        <v>1142</v>
      </c>
      <c r="D185" s="55"/>
      <c r="F185" s="217">
        <v>45170</v>
      </c>
      <c r="G185" s="12">
        <v>41450</v>
      </c>
    </row>
    <row r="186" spans="1:7" x14ac:dyDescent="0.25">
      <c r="A186" s="13"/>
      <c r="B186" t="s">
        <v>1100</v>
      </c>
      <c r="C186" s="204" t="s">
        <v>1143</v>
      </c>
      <c r="D186" s="55"/>
      <c r="F186" s="217">
        <v>45170</v>
      </c>
      <c r="G186" s="12">
        <v>31400</v>
      </c>
    </row>
    <row r="187" spans="1:7" x14ac:dyDescent="0.25">
      <c r="A187" s="13"/>
      <c r="B187" t="s">
        <v>1100</v>
      </c>
      <c r="C187" s="204" t="s">
        <v>1144</v>
      </c>
      <c r="D187" s="55"/>
      <c r="F187" s="217">
        <v>45170</v>
      </c>
      <c r="G187" s="12">
        <v>32450</v>
      </c>
    </row>
    <row r="188" spans="1:7" x14ac:dyDescent="0.25">
      <c r="A188" s="13"/>
      <c r="B188" t="s">
        <v>1100</v>
      </c>
      <c r="C188" s="204" t="s">
        <v>1145</v>
      </c>
      <c r="D188" s="55"/>
      <c r="F188" s="217">
        <v>45170</v>
      </c>
      <c r="G188" s="12">
        <v>29000</v>
      </c>
    </row>
    <row r="189" spans="1:7" x14ac:dyDescent="0.25">
      <c r="A189" s="13"/>
      <c r="B189" t="s">
        <v>1100</v>
      </c>
      <c r="C189" s="204" t="s">
        <v>1146</v>
      </c>
      <c r="D189" s="55"/>
      <c r="F189" s="217">
        <v>45170</v>
      </c>
      <c r="G189" s="12">
        <v>42750</v>
      </c>
    </row>
    <row r="190" spans="1:7" x14ac:dyDescent="0.25">
      <c r="A190" s="13"/>
      <c r="B190" t="s">
        <v>1100</v>
      </c>
      <c r="C190" s="204" t="s">
        <v>1147</v>
      </c>
      <c r="D190" s="55"/>
      <c r="F190" s="217">
        <v>45170</v>
      </c>
      <c r="G190" s="12">
        <v>32800</v>
      </c>
    </row>
    <row r="191" spans="1:7" x14ac:dyDescent="0.25">
      <c r="A191" s="13"/>
      <c r="B191" t="s">
        <v>1100</v>
      </c>
      <c r="C191" s="204" t="s">
        <v>1148</v>
      </c>
      <c r="D191" s="55"/>
      <c r="F191" s="217">
        <v>45170</v>
      </c>
      <c r="G191" s="12">
        <v>56100</v>
      </c>
    </row>
    <row r="192" spans="1:7" x14ac:dyDescent="0.25">
      <c r="A192" s="13"/>
      <c r="B192" t="s">
        <v>1100</v>
      </c>
      <c r="C192" s="204" t="s">
        <v>1149</v>
      </c>
      <c r="D192" s="55"/>
      <c r="F192" s="217">
        <v>45170</v>
      </c>
      <c r="G192" s="12">
        <v>31700</v>
      </c>
    </row>
    <row r="193" spans="1:7" x14ac:dyDescent="0.25">
      <c r="A193" s="13"/>
      <c r="B193" t="s">
        <v>1100</v>
      </c>
      <c r="C193" s="204" t="s">
        <v>1150</v>
      </c>
      <c r="D193" s="55"/>
      <c r="F193" s="217">
        <v>45170</v>
      </c>
      <c r="G193" s="12">
        <v>80000</v>
      </c>
    </row>
    <row r="194" spans="1:7" x14ac:dyDescent="0.25">
      <c r="A194" s="13"/>
      <c r="B194" t="s">
        <v>1100</v>
      </c>
      <c r="C194" s="204" t="s">
        <v>1134</v>
      </c>
      <c r="D194" s="55"/>
      <c r="F194" s="217">
        <v>45170</v>
      </c>
      <c r="G194" s="12">
        <v>23000</v>
      </c>
    </row>
    <row r="195" spans="1:7" x14ac:dyDescent="0.25">
      <c r="A195" s="13"/>
      <c r="B195" t="s">
        <v>1100</v>
      </c>
      <c r="C195" s="204" t="s">
        <v>1151</v>
      </c>
      <c r="D195" s="55"/>
      <c r="F195" s="217">
        <v>45170</v>
      </c>
      <c r="G195" s="12">
        <v>10000</v>
      </c>
    </row>
    <row r="196" spans="1:7" x14ac:dyDescent="0.25">
      <c r="A196" s="13"/>
      <c r="B196" t="s">
        <v>1152</v>
      </c>
      <c r="C196" s="204" t="s">
        <v>1153</v>
      </c>
      <c r="D196" s="55"/>
      <c r="F196" s="218"/>
      <c r="G196" s="12">
        <v>15000</v>
      </c>
    </row>
    <row r="197" spans="1:7" x14ac:dyDescent="0.25">
      <c r="A197" s="13"/>
      <c r="B197" t="s">
        <v>852</v>
      </c>
      <c r="C197" s="204" t="s">
        <v>1153</v>
      </c>
      <c r="D197" s="55"/>
      <c r="F197" s="218"/>
      <c r="G197" s="12">
        <v>85830.68</v>
      </c>
    </row>
    <row r="198" spans="1:7" x14ac:dyDescent="0.25">
      <c r="A198" s="13"/>
      <c r="B198" t="s">
        <v>1154</v>
      </c>
      <c r="C198" s="204" t="s">
        <v>1153</v>
      </c>
      <c r="D198" s="55"/>
      <c r="F198" s="218"/>
      <c r="G198" s="12">
        <v>28640</v>
      </c>
    </row>
    <row r="199" spans="1:7" x14ac:dyDescent="0.25">
      <c r="A199" s="13"/>
      <c r="B199" t="s">
        <v>1155</v>
      </c>
      <c r="C199" s="204" t="s">
        <v>1153</v>
      </c>
      <c r="D199" s="55"/>
      <c r="F199" s="218"/>
      <c r="G199" s="12">
        <v>568</v>
      </c>
    </row>
    <row r="200" spans="1:7" x14ac:dyDescent="0.25">
      <c r="A200" s="13"/>
      <c r="B200" t="s">
        <v>601</v>
      </c>
      <c r="C200" s="204" t="s">
        <v>1153</v>
      </c>
      <c r="D200" s="55"/>
      <c r="F200" s="218"/>
      <c r="G200" s="12">
        <v>200</v>
      </c>
    </row>
    <row r="201" spans="1:7" x14ac:dyDescent="0.25">
      <c r="A201" s="13"/>
      <c r="B201" t="s">
        <v>849</v>
      </c>
      <c r="C201" s="204" t="s">
        <v>1153</v>
      </c>
      <c r="D201" s="55"/>
      <c r="F201" s="218"/>
      <c r="G201" s="12">
        <v>5500</v>
      </c>
    </row>
    <row r="202" spans="1:7" x14ac:dyDescent="0.25">
      <c r="A202" s="13"/>
      <c r="B202" t="s">
        <v>13</v>
      </c>
      <c r="C202" s="204" t="s">
        <v>1153</v>
      </c>
      <c r="D202" s="55"/>
      <c r="F202" s="218"/>
      <c r="G202" s="12">
        <v>7.4</v>
      </c>
    </row>
    <row r="203" spans="1:7" x14ac:dyDescent="0.25">
      <c r="A203" s="13"/>
      <c r="B203" t="s">
        <v>852</v>
      </c>
      <c r="C203" s="204" t="s">
        <v>1153</v>
      </c>
      <c r="E203" s="204"/>
      <c r="G203" s="12">
        <v>6555.92</v>
      </c>
    </row>
    <row r="204" spans="1:7" x14ac:dyDescent="0.25">
      <c r="A204" s="13"/>
      <c r="B204" t="s">
        <v>1155</v>
      </c>
      <c r="C204" s="204" t="s">
        <v>1153</v>
      </c>
      <c r="E204" s="204"/>
      <c r="G204" s="12">
        <v>1568</v>
      </c>
    </row>
    <row r="205" spans="1:7" x14ac:dyDescent="0.25">
      <c r="A205" s="13"/>
      <c r="B205" t="s">
        <v>601</v>
      </c>
      <c r="C205" s="204" t="s">
        <v>1153</v>
      </c>
      <c r="E205" s="204"/>
      <c r="G205" s="12">
        <v>900</v>
      </c>
    </row>
    <row r="206" spans="1:7" x14ac:dyDescent="0.25">
      <c r="A206" s="13"/>
      <c r="B206" t="s">
        <v>1184</v>
      </c>
      <c r="C206" s="204" t="s">
        <v>1153</v>
      </c>
      <c r="E206" s="204"/>
      <c r="G206" s="12">
        <v>1400</v>
      </c>
    </row>
    <row r="207" spans="1:7" x14ac:dyDescent="0.25">
      <c r="A207" s="13"/>
      <c r="B207" t="s">
        <v>13</v>
      </c>
      <c r="C207" s="204" t="s">
        <v>1153</v>
      </c>
      <c r="E207" s="204"/>
      <c r="G207" s="12">
        <v>0.52</v>
      </c>
    </row>
    <row r="208" spans="1:7" x14ac:dyDescent="0.25">
      <c r="A208" s="13"/>
      <c r="B208" t="s">
        <v>1092</v>
      </c>
      <c r="C208" s="204" t="s">
        <v>1093</v>
      </c>
      <c r="D208">
        <v>2020</v>
      </c>
      <c r="F208" s="247">
        <v>45200</v>
      </c>
      <c r="G208" s="12">
        <v>5090</v>
      </c>
    </row>
    <row r="209" spans="1:7" x14ac:dyDescent="0.25">
      <c r="A209" s="13"/>
      <c r="B209" t="s">
        <v>1092</v>
      </c>
      <c r="C209" s="204" t="s">
        <v>1093</v>
      </c>
      <c r="D209">
        <v>2525</v>
      </c>
      <c r="F209" s="247">
        <v>45231</v>
      </c>
      <c r="G209" s="12">
        <v>6650</v>
      </c>
    </row>
    <row r="210" spans="1:7" x14ac:dyDescent="0.25">
      <c r="A210" s="13"/>
      <c r="B210" t="s">
        <v>994</v>
      </c>
      <c r="C210" s="204" t="s">
        <v>605</v>
      </c>
      <c r="D210" s="55" t="s">
        <v>1185</v>
      </c>
      <c r="F210" s="247">
        <v>45217</v>
      </c>
      <c r="G210" s="12">
        <v>22870</v>
      </c>
    </row>
    <row r="211" spans="1:7" x14ac:dyDescent="0.25">
      <c r="A211" s="13"/>
      <c r="B211" t="s">
        <v>994</v>
      </c>
      <c r="C211" s="204" t="s">
        <v>605</v>
      </c>
      <c r="D211" s="55" t="s">
        <v>1186</v>
      </c>
      <c r="F211" s="247">
        <v>45217</v>
      </c>
      <c r="G211" s="12">
        <v>130445</v>
      </c>
    </row>
    <row r="212" spans="1:7" x14ac:dyDescent="0.25">
      <c r="A212" s="13"/>
      <c r="B212" t="s">
        <v>994</v>
      </c>
      <c r="C212" s="204" t="s">
        <v>605</v>
      </c>
      <c r="D212" s="55" t="s">
        <v>1187</v>
      </c>
      <c r="F212" s="247">
        <v>45246</v>
      </c>
      <c r="G212" s="12">
        <v>323690</v>
      </c>
    </row>
    <row r="213" spans="1:7" x14ac:dyDescent="0.25">
      <c r="A213" s="13"/>
      <c r="B213" t="s">
        <v>994</v>
      </c>
      <c r="C213" s="204" t="s">
        <v>605</v>
      </c>
      <c r="D213" s="55" t="s">
        <v>1188</v>
      </c>
      <c r="F213" s="247">
        <v>45258</v>
      </c>
      <c r="G213" s="12">
        <v>1170</v>
      </c>
    </row>
    <row r="214" spans="1:7" x14ac:dyDescent="0.25">
      <c r="A214" s="13"/>
      <c r="B214" t="s">
        <v>774</v>
      </c>
      <c r="C214" s="204" t="s">
        <v>804</v>
      </c>
      <c r="D214" t="s">
        <v>1189</v>
      </c>
      <c r="F214" s="250">
        <v>45200</v>
      </c>
      <c r="G214" s="12">
        <v>51600</v>
      </c>
    </row>
    <row r="215" spans="1:7" x14ac:dyDescent="0.25">
      <c r="A215" s="13"/>
      <c r="B215" t="s">
        <v>995</v>
      </c>
      <c r="C215" s="204" t="s">
        <v>804</v>
      </c>
      <c r="D215" t="s">
        <v>1190</v>
      </c>
      <c r="F215" s="247">
        <v>45205</v>
      </c>
      <c r="G215" s="12">
        <v>17000</v>
      </c>
    </row>
    <row r="216" spans="1:7" x14ac:dyDescent="0.25">
      <c r="A216" s="13"/>
      <c r="B216" t="s">
        <v>774</v>
      </c>
      <c r="C216" s="204" t="s">
        <v>804</v>
      </c>
      <c r="D216" t="s">
        <v>1191</v>
      </c>
      <c r="F216" s="247">
        <v>45231</v>
      </c>
      <c r="G216" s="12">
        <v>120400</v>
      </c>
    </row>
    <row r="217" spans="1:7" x14ac:dyDescent="0.25">
      <c r="A217" s="13"/>
      <c r="B217" t="s">
        <v>479</v>
      </c>
      <c r="C217" s="204" t="s">
        <v>804</v>
      </c>
      <c r="D217" t="s">
        <v>1192</v>
      </c>
      <c r="F217" s="247">
        <v>45236</v>
      </c>
      <c r="G217" s="12">
        <v>10000</v>
      </c>
    </row>
    <row r="218" spans="1:7" x14ac:dyDescent="0.25">
      <c r="A218" s="13"/>
      <c r="B218" t="s">
        <v>995</v>
      </c>
      <c r="C218" s="204" t="s">
        <v>804</v>
      </c>
      <c r="D218" t="s">
        <v>1193</v>
      </c>
      <c r="F218" s="247">
        <v>45246</v>
      </c>
      <c r="G218" s="12">
        <v>30400</v>
      </c>
    </row>
    <row r="219" spans="1:7" x14ac:dyDescent="0.25">
      <c r="A219" s="13"/>
      <c r="B219" t="s">
        <v>774</v>
      </c>
      <c r="C219" s="204" t="s">
        <v>804</v>
      </c>
      <c r="D219" t="s">
        <v>1194</v>
      </c>
      <c r="F219" s="247">
        <v>45261</v>
      </c>
      <c r="G219" s="12">
        <v>8600</v>
      </c>
    </row>
    <row r="220" spans="1:7" x14ac:dyDescent="0.25">
      <c r="A220" s="13"/>
      <c r="B220" t="s">
        <v>1195</v>
      </c>
      <c r="C220" s="204" t="s">
        <v>804</v>
      </c>
      <c r="D220" t="s">
        <v>302</v>
      </c>
      <c r="F220" s="247">
        <v>45261</v>
      </c>
      <c r="G220" s="12">
        <v>13500</v>
      </c>
    </row>
    <row r="221" spans="1:7" x14ac:dyDescent="0.25">
      <c r="A221" s="13"/>
      <c r="B221" t="s">
        <v>1195</v>
      </c>
      <c r="C221" s="204" t="s">
        <v>804</v>
      </c>
      <c r="D221" t="s">
        <v>332</v>
      </c>
      <c r="F221" s="247">
        <v>45262</v>
      </c>
      <c r="G221" s="12">
        <v>40500</v>
      </c>
    </row>
    <row r="222" spans="1:7" x14ac:dyDescent="0.25">
      <c r="A222" s="13"/>
      <c r="B222" t="s">
        <v>996</v>
      </c>
      <c r="C222" s="204" t="s">
        <v>804</v>
      </c>
      <c r="D222" t="s">
        <v>1196</v>
      </c>
      <c r="F222" s="247">
        <v>45275</v>
      </c>
      <c r="G222" s="12">
        <v>27500</v>
      </c>
    </row>
    <row r="223" spans="1:7" x14ac:dyDescent="0.25">
      <c r="A223" s="13"/>
      <c r="B223" t="s">
        <v>996</v>
      </c>
      <c r="C223" s="204" t="s">
        <v>804</v>
      </c>
      <c r="D223" t="s">
        <v>939</v>
      </c>
      <c r="F223" s="247">
        <v>45275</v>
      </c>
      <c r="G223" s="12">
        <v>15000</v>
      </c>
    </row>
    <row r="224" spans="1:7" x14ac:dyDescent="0.25">
      <c r="A224" s="13"/>
      <c r="B224" t="s">
        <v>996</v>
      </c>
      <c r="C224" s="204" t="s">
        <v>804</v>
      </c>
      <c r="D224" t="s">
        <v>940</v>
      </c>
      <c r="F224" s="247">
        <v>45275</v>
      </c>
      <c r="G224" s="12">
        <v>7500</v>
      </c>
    </row>
    <row r="225" spans="1:7" x14ac:dyDescent="0.25">
      <c r="A225" s="13"/>
      <c r="B225" t="s">
        <v>996</v>
      </c>
      <c r="C225" s="204" t="s">
        <v>804</v>
      </c>
      <c r="D225" t="s">
        <v>835</v>
      </c>
      <c r="F225" s="247">
        <v>45275</v>
      </c>
      <c r="G225" s="12">
        <v>22500</v>
      </c>
    </row>
    <row r="226" spans="1:7" x14ac:dyDescent="0.25">
      <c r="A226" s="13"/>
      <c r="B226" t="s">
        <v>996</v>
      </c>
      <c r="C226" s="204" t="s">
        <v>804</v>
      </c>
      <c r="D226" t="s">
        <v>835</v>
      </c>
      <c r="F226" s="247">
        <v>45275</v>
      </c>
      <c r="G226" s="12">
        <v>16800</v>
      </c>
    </row>
    <row r="227" spans="1:7" x14ac:dyDescent="0.25">
      <c r="A227" s="13"/>
      <c r="B227" t="s">
        <v>996</v>
      </c>
      <c r="C227" s="204" t="s">
        <v>804</v>
      </c>
      <c r="D227" t="s">
        <v>1019</v>
      </c>
      <c r="F227" s="247">
        <v>45275</v>
      </c>
      <c r="G227" s="12">
        <v>2400</v>
      </c>
    </row>
    <row r="228" spans="1:7" x14ac:dyDescent="0.25">
      <c r="A228" s="13"/>
      <c r="B228" t="s">
        <v>996</v>
      </c>
      <c r="C228" s="204" t="s">
        <v>804</v>
      </c>
      <c r="D228" t="s">
        <v>1022</v>
      </c>
      <c r="F228" s="247">
        <v>45275</v>
      </c>
      <c r="G228" s="12">
        <v>1200</v>
      </c>
    </row>
    <row r="229" spans="1:7" ht="15.75" thickBot="1" x14ac:dyDescent="0.3">
      <c r="A229" s="13"/>
      <c r="B229" t="s">
        <v>996</v>
      </c>
      <c r="C229" s="204" t="s">
        <v>804</v>
      </c>
      <c r="D229" t="s">
        <v>1024</v>
      </c>
      <c r="F229" s="251">
        <v>45275</v>
      </c>
      <c r="G229" s="12">
        <v>6000</v>
      </c>
    </row>
    <row r="230" spans="1:7" x14ac:dyDescent="0.25">
      <c r="A230" s="13"/>
      <c r="B230" t="s">
        <v>107</v>
      </c>
      <c r="C230" s="204" t="s">
        <v>806</v>
      </c>
      <c r="D230" t="s">
        <v>20</v>
      </c>
      <c r="F230" s="246">
        <v>45217</v>
      </c>
      <c r="G230" s="12">
        <v>41802</v>
      </c>
    </row>
    <row r="231" spans="1:7" x14ac:dyDescent="0.25">
      <c r="A231" s="13"/>
      <c r="B231" t="s">
        <v>107</v>
      </c>
      <c r="C231" s="204" t="s">
        <v>806</v>
      </c>
      <c r="D231" t="s">
        <v>20</v>
      </c>
      <c r="F231" s="247">
        <v>45236</v>
      </c>
      <c r="G231" s="12">
        <v>31326</v>
      </c>
    </row>
    <row r="232" spans="1:7" x14ac:dyDescent="0.25">
      <c r="A232" s="13"/>
      <c r="B232" t="s">
        <v>107</v>
      </c>
      <c r="C232" s="204" t="s">
        <v>806</v>
      </c>
      <c r="D232" t="s">
        <v>20</v>
      </c>
      <c r="F232" s="247">
        <v>45261</v>
      </c>
      <c r="G232" s="12">
        <v>16212</v>
      </c>
    </row>
    <row r="233" spans="1:7" ht="15.75" thickBot="1" x14ac:dyDescent="0.3">
      <c r="A233" s="13"/>
      <c r="B233" t="s">
        <v>107</v>
      </c>
      <c r="C233" s="204" t="s">
        <v>806</v>
      </c>
      <c r="F233" s="251">
        <v>45269</v>
      </c>
      <c r="G233" s="12">
        <v>22435</v>
      </c>
    </row>
    <row r="234" spans="1:7" x14ac:dyDescent="0.25">
      <c r="A234" s="13"/>
      <c r="B234" t="s">
        <v>1197</v>
      </c>
      <c r="C234" s="204" t="s">
        <v>805</v>
      </c>
      <c r="F234" s="247">
        <v>45205</v>
      </c>
      <c r="G234" s="12">
        <v>54000</v>
      </c>
    </row>
    <row r="235" spans="1:7" x14ac:dyDescent="0.25">
      <c r="A235" s="13"/>
      <c r="B235" t="s">
        <v>1197</v>
      </c>
      <c r="C235" s="204" t="s">
        <v>805</v>
      </c>
      <c r="F235" s="247">
        <v>45231</v>
      </c>
      <c r="G235" s="12">
        <v>54000</v>
      </c>
    </row>
    <row r="236" spans="1:7" x14ac:dyDescent="0.25">
      <c r="A236" s="13"/>
      <c r="B236" t="s">
        <v>1198</v>
      </c>
      <c r="C236" s="204"/>
      <c r="F236" s="205">
        <v>45208</v>
      </c>
      <c r="G236" s="12">
        <v>19116</v>
      </c>
    </row>
    <row r="237" spans="1:7" x14ac:dyDescent="0.25">
      <c r="A237" s="13"/>
      <c r="B237" t="s">
        <v>1100</v>
      </c>
      <c r="C237" s="204" t="s">
        <v>1199</v>
      </c>
      <c r="D237" t="s">
        <v>1200</v>
      </c>
      <c r="F237" s="250">
        <v>45202</v>
      </c>
      <c r="G237" s="12">
        <v>27450</v>
      </c>
    </row>
    <row r="238" spans="1:7" x14ac:dyDescent="0.25">
      <c r="A238" s="13"/>
      <c r="B238" t="s">
        <v>1100</v>
      </c>
      <c r="C238" s="204" t="s">
        <v>1201</v>
      </c>
      <c r="D238" t="s">
        <v>1202</v>
      </c>
      <c r="F238" s="247">
        <v>45202</v>
      </c>
      <c r="G238" s="12">
        <v>46100</v>
      </c>
    </row>
    <row r="239" spans="1:7" x14ac:dyDescent="0.25">
      <c r="A239" s="13"/>
      <c r="B239" t="s">
        <v>1100</v>
      </c>
      <c r="C239" s="204" t="s">
        <v>1203</v>
      </c>
      <c r="D239" t="s">
        <v>1204</v>
      </c>
      <c r="F239" s="247">
        <v>45202</v>
      </c>
      <c r="G239" s="12">
        <v>48300</v>
      </c>
    </row>
    <row r="240" spans="1:7" x14ac:dyDescent="0.25">
      <c r="A240" s="13"/>
      <c r="B240" t="s">
        <v>1100</v>
      </c>
      <c r="C240" s="204" t="s">
        <v>1205</v>
      </c>
      <c r="D240" t="s">
        <v>1206</v>
      </c>
      <c r="F240" s="247">
        <v>45202</v>
      </c>
      <c r="G240" s="12">
        <v>19150</v>
      </c>
    </row>
    <row r="241" spans="1:7" x14ac:dyDescent="0.25">
      <c r="A241" s="13"/>
      <c r="B241" t="s">
        <v>1100</v>
      </c>
      <c r="C241" s="204" t="s">
        <v>1207</v>
      </c>
      <c r="D241" t="s">
        <v>1208</v>
      </c>
      <c r="F241" s="247">
        <v>45202</v>
      </c>
      <c r="G241" s="12">
        <v>47250</v>
      </c>
    </row>
    <row r="242" spans="1:7" x14ac:dyDescent="0.25">
      <c r="A242" s="13"/>
      <c r="B242" t="s">
        <v>1100</v>
      </c>
      <c r="C242" s="204" t="s">
        <v>1209</v>
      </c>
      <c r="D242" t="s">
        <v>1210</v>
      </c>
      <c r="F242" s="247">
        <v>45202</v>
      </c>
      <c r="G242" s="12">
        <v>26100</v>
      </c>
    </row>
    <row r="243" spans="1:7" x14ac:dyDescent="0.25">
      <c r="A243" s="13"/>
      <c r="B243" t="s">
        <v>1100</v>
      </c>
      <c r="C243" s="204" t="s">
        <v>1211</v>
      </c>
      <c r="D243" t="s">
        <v>1212</v>
      </c>
      <c r="F243" s="247">
        <v>45202</v>
      </c>
      <c r="G243" s="12">
        <v>41450</v>
      </c>
    </row>
    <row r="244" spans="1:7" x14ac:dyDescent="0.25">
      <c r="A244" s="13"/>
      <c r="B244" t="s">
        <v>1100</v>
      </c>
      <c r="C244" s="204" t="s">
        <v>1213</v>
      </c>
      <c r="D244" t="s">
        <v>1214</v>
      </c>
      <c r="F244" s="247">
        <v>45202</v>
      </c>
      <c r="G244" s="12">
        <v>31400</v>
      </c>
    </row>
    <row r="245" spans="1:7" x14ac:dyDescent="0.25">
      <c r="A245" s="13"/>
      <c r="B245" t="s">
        <v>1100</v>
      </c>
      <c r="C245" s="204" t="s">
        <v>1215</v>
      </c>
      <c r="D245" t="s">
        <v>1216</v>
      </c>
      <c r="F245" s="247">
        <v>45202</v>
      </c>
      <c r="G245" s="12">
        <v>32450</v>
      </c>
    </row>
    <row r="246" spans="1:7" x14ac:dyDescent="0.25">
      <c r="A246" s="13"/>
      <c r="B246" t="s">
        <v>1100</v>
      </c>
      <c r="C246" s="204" t="s">
        <v>1217</v>
      </c>
      <c r="D246" t="s">
        <v>1218</v>
      </c>
      <c r="F246" s="247">
        <v>45202</v>
      </c>
      <c r="G246" s="12">
        <v>29000</v>
      </c>
    </row>
    <row r="247" spans="1:7" x14ac:dyDescent="0.25">
      <c r="A247" s="13"/>
      <c r="B247" t="s">
        <v>1100</v>
      </c>
      <c r="C247" s="204" t="s">
        <v>1219</v>
      </c>
      <c r="D247" t="s">
        <v>1220</v>
      </c>
      <c r="F247" s="247">
        <v>45202</v>
      </c>
      <c r="G247" s="12">
        <v>42750</v>
      </c>
    </row>
    <row r="248" spans="1:7" x14ac:dyDescent="0.25">
      <c r="A248" s="13"/>
      <c r="B248" t="s">
        <v>1100</v>
      </c>
      <c r="C248" s="204" t="s">
        <v>1221</v>
      </c>
      <c r="D248" t="s">
        <v>1222</v>
      </c>
      <c r="F248" s="247">
        <v>45202</v>
      </c>
      <c r="G248" s="12">
        <v>32800</v>
      </c>
    </row>
    <row r="249" spans="1:7" x14ac:dyDescent="0.25">
      <c r="A249" s="13"/>
      <c r="B249" t="s">
        <v>1100</v>
      </c>
      <c r="C249" s="204" t="s">
        <v>1223</v>
      </c>
      <c r="D249" t="s">
        <v>771</v>
      </c>
      <c r="F249" s="247">
        <v>45202</v>
      </c>
      <c r="G249" s="12">
        <v>56100</v>
      </c>
    </row>
    <row r="250" spans="1:7" x14ac:dyDescent="0.25">
      <c r="A250" s="13"/>
      <c r="B250" t="s">
        <v>1100</v>
      </c>
      <c r="C250" s="204" t="s">
        <v>1224</v>
      </c>
      <c r="D250" t="s">
        <v>1225</v>
      </c>
      <c r="F250" s="247">
        <v>45202</v>
      </c>
      <c r="G250" s="12">
        <v>31700</v>
      </c>
    </row>
    <row r="251" spans="1:7" x14ac:dyDescent="0.25">
      <c r="A251" s="13"/>
      <c r="B251" t="s">
        <v>1100</v>
      </c>
      <c r="C251" s="204" t="s">
        <v>1226</v>
      </c>
      <c r="D251" t="s">
        <v>1227</v>
      </c>
      <c r="F251" s="247">
        <v>45202</v>
      </c>
      <c r="G251" s="12">
        <v>80000</v>
      </c>
    </row>
    <row r="252" spans="1:7" x14ac:dyDescent="0.25">
      <c r="A252" s="13"/>
      <c r="B252" t="s">
        <v>1100</v>
      </c>
      <c r="C252" s="204" t="s">
        <v>1228</v>
      </c>
      <c r="D252" t="s">
        <v>1229</v>
      </c>
      <c r="F252" s="247">
        <v>45202</v>
      </c>
      <c r="G252" s="12">
        <v>23000</v>
      </c>
    </row>
    <row r="253" spans="1:7" x14ac:dyDescent="0.25">
      <c r="A253" s="13"/>
      <c r="B253" t="s">
        <v>1100</v>
      </c>
      <c r="C253" s="204" t="s">
        <v>1230</v>
      </c>
      <c r="D253" t="s">
        <v>1231</v>
      </c>
      <c r="F253" s="247">
        <v>45202</v>
      </c>
      <c r="G253" s="12">
        <v>10000</v>
      </c>
    </row>
    <row r="254" spans="1:7" x14ac:dyDescent="0.25">
      <c r="A254" s="13"/>
      <c r="B254" t="s">
        <v>1100</v>
      </c>
      <c r="C254" s="204" t="s">
        <v>1232</v>
      </c>
      <c r="D254" t="s">
        <v>1233</v>
      </c>
      <c r="F254" s="247">
        <v>45231</v>
      </c>
      <c r="G254" s="12">
        <v>27450</v>
      </c>
    </row>
    <row r="255" spans="1:7" x14ac:dyDescent="0.25">
      <c r="A255" s="13"/>
      <c r="B255" t="s">
        <v>1100</v>
      </c>
      <c r="C255" s="204" t="s">
        <v>1234</v>
      </c>
      <c r="D255" t="s">
        <v>1235</v>
      </c>
      <c r="F255" s="247">
        <v>45231</v>
      </c>
      <c r="G255" s="12">
        <v>46100</v>
      </c>
    </row>
    <row r="256" spans="1:7" x14ac:dyDescent="0.25">
      <c r="A256" s="13"/>
      <c r="B256" t="s">
        <v>1100</v>
      </c>
      <c r="C256" s="204" t="s">
        <v>1236</v>
      </c>
      <c r="D256" t="s">
        <v>1237</v>
      </c>
      <c r="F256" s="247">
        <v>45231</v>
      </c>
      <c r="G256" s="12">
        <v>48300</v>
      </c>
    </row>
    <row r="257" spans="1:7" x14ac:dyDescent="0.25">
      <c r="A257" s="13"/>
      <c r="B257" t="s">
        <v>1100</v>
      </c>
      <c r="C257" s="204" t="s">
        <v>1238</v>
      </c>
      <c r="D257" t="s">
        <v>1239</v>
      </c>
      <c r="F257" s="247">
        <v>45231</v>
      </c>
      <c r="G257" s="12">
        <v>19150</v>
      </c>
    </row>
    <row r="258" spans="1:7" x14ac:dyDescent="0.25">
      <c r="A258" s="13"/>
      <c r="B258" t="s">
        <v>1100</v>
      </c>
      <c r="C258" s="204" t="s">
        <v>1240</v>
      </c>
      <c r="D258" t="s">
        <v>1241</v>
      </c>
      <c r="F258" s="247">
        <v>45231</v>
      </c>
      <c r="G258" s="12">
        <v>47250</v>
      </c>
    </row>
    <row r="259" spans="1:7" x14ac:dyDescent="0.25">
      <c r="A259" s="13"/>
      <c r="B259" t="s">
        <v>1100</v>
      </c>
      <c r="C259" s="204" t="s">
        <v>1242</v>
      </c>
      <c r="D259" t="s">
        <v>1243</v>
      </c>
      <c r="F259" s="247">
        <v>45231</v>
      </c>
      <c r="G259" s="12">
        <v>26100</v>
      </c>
    </row>
    <row r="260" spans="1:7" x14ac:dyDescent="0.25">
      <c r="A260" s="13"/>
      <c r="B260" t="s">
        <v>1100</v>
      </c>
      <c r="C260" s="204" t="s">
        <v>1244</v>
      </c>
      <c r="D260" t="s">
        <v>1245</v>
      </c>
      <c r="F260" s="247">
        <v>45231</v>
      </c>
      <c r="G260" s="12">
        <v>41450</v>
      </c>
    </row>
    <row r="261" spans="1:7" x14ac:dyDescent="0.25">
      <c r="A261" s="13"/>
      <c r="B261" t="s">
        <v>1100</v>
      </c>
      <c r="C261" s="204" t="s">
        <v>1246</v>
      </c>
      <c r="D261" t="s">
        <v>1247</v>
      </c>
      <c r="F261" s="247">
        <v>45231</v>
      </c>
      <c r="G261" s="12">
        <v>31400</v>
      </c>
    </row>
    <row r="262" spans="1:7" x14ac:dyDescent="0.25">
      <c r="A262" s="13"/>
      <c r="B262" t="s">
        <v>1100</v>
      </c>
      <c r="C262" s="204" t="s">
        <v>1248</v>
      </c>
      <c r="D262" t="s">
        <v>1249</v>
      </c>
      <c r="F262" s="247">
        <v>45231</v>
      </c>
      <c r="G262" s="12">
        <v>32450</v>
      </c>
    </row>
    <row r="263" spans="1:7" x14ac:dyDescent="0.25">
      <c r="A263" s="13"/>
      <c r="B263" t="s">
        <v>1100</v>
      </c>
      <c r="C263" s="204" t="s">
        <v>1250</v>
      </c>
      <c r="D263" t="s">
        <v>1251</v>
      </c>
      <c r="F263" s="247">
        <v>45231</v>
      </c>
      <c r="G263" s="12">
        <v>29000</v>
      </c>
    </row>
    <row r="264" spans="1:7" x14ac:dyDescent="0.25">
      <c r="A264" s="13"/>
      <c r="B264" t="s">
        <v>1100</v>
      </c>
      <c r="C264" s="204" t="s">
        <v>1252</v>
      </c>
      <c r="D264" t="s">
        <v>1253</v>
      </c>
      <c r="F264" s="247">
        <v>45231</v>
      </c>
      <c r="G264" s="12">
        <v>32800</v>
      </c>
    </row>
    <row r="265" spans="1:7" x14ac:dyDescent="0.25">
      <c r="A265" s="13"/>
      <c r="B265" t="s">
        <v>1100</v>
      </c>
      <c r="C265" s="204" t="s">
        <v>1254</v>
      </c>
      <c r="D265" t="s">
        <v>1255</v>
      </c>
      <c r="F265" s="247">
        <v>45231</v>
      </c>
      <c r="G265" s="12">
        <v>56100</v>
      </c>
    </row>
    <row r="266" spans="1:7" x14ac:dyDescent="0.25">
      <c r="A266" s="13"/>
      <c r="B266" t="s">
        <v>1100</v>
      </c>
      <c r="C266" s="204" t="s">
        <v>1256</v>
      </c>
      <c r="D266" t="s">
        <v>1257</v>
      </c>
      <c r="F266" s="247">
        <v>45231</v>
      </c>
      <c r="G266" s="12">
        <v>80000</v>
      </c>
    </row>
    <row r="267" spans="1:7" x14ac:dyDescent="0.25">
      <c r="A267" s="13"/>
      <c r="B267" t="s">
        <v>1100</v>
      </c>
      <c r="C267" s="204" t="s">
        <v>1258</v>
      </c>
      <c r="D267" t="s">
        <v>838</v>
      </c>
      <c r="F267" s="247">
        <v>45231</v>
      </c>
      <c r="G267" s="12">
        <v>23000</v>
      </c>
    </row>
    <row r="268" spans="1:7" x14ac:dyDescent="0.25">
      <c r="A268" s="13"/>
      <c r="B268" t="s">
        <v>1100</v>
      </c>
      <c r="C268" s="204" t="s">
        <v>1259</v>
      </c>
      <c r="D268" t="s">
        <v>23</v>
      </c>
      <c r="F268" s="247">
        <v>45261</v>
      </c>
      <c r="G268" s="12">
        <v>32450</v>
      </c>
    </row>
    <row r="269" spans="1:7" x14ac:dyDescent="0.25">
      <c r="A269" s="13"/>
      <c r="B269" t="s">
        <v>1100</v>
      </c>
      <c r="C269" s="204" t="s">
        <v>1260</v>
      </c>
      <c r="D269" t="s">
        <v>25</v>
      </c>
      <c r="F269" s="247">
        <v>45261</v>
      </c>
      <c r="G269" s="12">
        <v>27450</v>
      </c>
    </row>
    <row r="270" spans="1:7" x14ac:dyDescent="0.25">
      <c r="A270" s="13"/>
      <c r="B270" t="s">
        <v>1100</v>
      </c>
      <c r="C270" s="204" t="s">
        <v>1261</v>
      </c>
      <c r="D270" t="s">
        <v>27</v>
      </c>
      <c r="F270" s="247">
        <v>45261</v>
      </c>
      <c r="G270" s="12">
        <v>46100</v>
      </c>
    </row>
    <row r="271" spans="1:7" x14ac:dyDescent="0.25">
      <c r="A271" s="13"/>
      <c r="B271" t="s">
        <v>1100</v>
      </c>
      <c r="C271" s="204" t="s">
        <v>1262</v>
      </c>
      <c r="D271" t="s">
        <v>29</v>
      </c>
      <c r="F271" s="247">
        <v>45261</v>
      </c>
      <c r="G271" s="12">
        <v>48300</v>
      </c>
    </row>
    <row r="272" spans="1:7" x14ac:dyDescent="0.25">
      <c r="A272" s="13"/>
      <c r="B272" t="s">
        <v>1100</v>
      </c>
      <c r="C272" s="204" t="s">
        <v>1263</v>
      </c>
      <c r="D272" t="s">
        <v>31</v>
      </c>
      <c r="F272" s="247">
        <v>45261</v>
      </c>
      <c r="G272" s="12">
        <v>19150</v>
      </c>
    </row>
    <row r="273" spans="1:7" x14ac:dyDescent="0.25">
      <c r="A273" s="13"/>
      <c r="B273" t="s">
        <v>1100</v>
      </c>
      <c r="C273" s="204" t="s">
        <v>1264</v>
      </c>
      <c r="D273" t="s">
        <v>48</v>
      </c>
      <c r="F273" s="247">
        <v>45261</v>
      </c>
      <c r="G273" s="12">
        <v>47250</v>
      </c>
    </row>
    <row r="274" spans="1:7" x14ac:dyDescent="0.25">
      <c r="A274" s="13"/>
      <c r="B274" t="s">
        <v>1100</v>
      </c>
      <c r="C274" s="204" t="s">
        <v>1265</v>
      </c>
      <c r="D274" t="s">
        <v>50</v>
      </c>
      <c r="F274" s="247">
        <v>45261</v>
      </c>
      <c r="G274" s="12">
        <v>26100</v>
      </c>
    </row>
    <row r="275" spans="1:7" x14ac:dyDescent="0.25">
      <c r="A275" s="13"/>
      <c r="B275" t="s">
        <v>1100</v>
      </c>
      <c r="C275" s="204" t="s">
        <v>1266</v>
      </c>
      <c r="D275" t="s">
        <v>55</v>
      </c>
      <c r="F275" s="247">
        <v>45261</v>
      </c>
      <c r="G275" s="12">
        <v>31400</v>
      </c>
    </row>
    <row r="276" spans="1:7" x14ac:dyDescent="0.25">
      <c r="A276" s="13"/>
      <c r="B276" t="s">
        <v>1100</v>
      </c>
      <c r="C276" s="204" t="s">
        <v>1267</v>
      </c>
      <c r="D276" t="s">
        <v>58</v>
      </c>
      <c r="F276" s="247">
        <v>45261</v>
      </c>
      <c r="G276" s="12">
        <v>29000</v>
      </c>
    </row>
    <row r="277" spans="1:7" x14ac:dyDescent="0.25">
      <c r="A277" s="13"/>
      <c r="B277" t="s">
        <v>1100</v>
      </c>
      <c r="C277" s="204" t="s">
        <v>1268</v>
      </c>
      <c r="D277" t="s">
        <v>61</v>
      </c>
      <c r="F277" s="247">
        <v>45261</v>
      </c>
      <c r="G277" s="12">
        <v>32800</v>
      </c>
    </row>
    <row r="278" spans="1:7" x14ac:dyDescent="0.25">
      <c r="A278" s="13"/>
      <c r="B278" t="s">
        <v>1100</v>
      </c>
      <c r="C278" s="204" t="s">
        <v>1269</v>
      </c>
      <c r="D278" t="s">
        <v>64</v>
      </c>
      <c r="F278" s="247">
        <v>45261</v>
      </c>
      <c r="G278" s="12">
        <v>56100</v>
      </c>
    </row>
    <row r="279" spans="1:7" x14ac:dyDescent="0.25">
      <c r="A279" s="13"/>
      <c r="B279" t="s">
        <v>1100</v>
      </c>
      <c r="C279" s="204" t="s">
        <v>1270</v>
      </c>
      <c r="D279" t="s">
        <v>69</v>
      </c>
      <c r="F279" s="247">
        <v>45261</v>
      </c>
      <c r="G279" s="12">
        <v>80000</v>
      </c>
    </row>
    <row r="280" spans="1:7" x14ac:dyDescent="0.25">
      <c r="A280" s="13"/>
      <c r="B280" t="s">
        <v>1100</v>
      </c>
      <c r="C280" s="204" t="s">
        <v>1271</v>
      </c>
      <c r="D280" t="s">
        <v>71</v>
      </c>
      <c r="F280" s="247">
        <v>45261</v>
      </c>
      <c r="G280" s="12">
        <v>23000</v>
      </c>
    </row>
    <row r="281" spans="1:7" x14ac:dyDescent="0.25">
      <c r="A281" s="13"/>
      <c r="B281" t="s">
        <v>1100</v>
      </c>
      <c r="C281" s="204" t="s">
        <v>1272</v>
      </c>
      <c r="D281" t="s">
        <v>342</v>
      </c>
      <c r="F281" s="247">
        <v>45261</v>
      </c>
      <c r="G281" s="12">
        <v>41450</v>
      </c>
    </row>
    <row r="282" spans="1:7" x14ac:dyDescent="0.25">
      <c r="A282" s="13"/>
      <c r="B282" t="s">
        <v>1100</v>
      </c>
      <c r="C282" s="204" t="s">
        <v>1273</v>
      </c>
      <c r="D282" t="s">
        <v>110</v>
      </c>
      <c r="F282" s="247">
        <v>45262</v>
      </c>
      <c r="G282" s="12">
        <v>41450</v>
      </c>
    </row>
    <row r="283" spans="1:7" ht="15.75" thickBot="1" x14ac:dyDescent="0.3">
      <c r="A283" s="13"/>
      <c r="B283" t="s">
        <v>1100</v>
      </c>
      <c r="C283" s="204" t="s">
        <v>1274</v>
      </c>
      <c r="D283" t="s">
        <v>52</v>
      </c>
      <c r="F283" s="251">
        <v>45265</v>
      </c>
      <c r="G283" s="12">
        <v>41450</v>
      </c>
    </row>
    <row r="284" spans="1:7" x14ac:dyDescent="0.25">
      <c r="A284" s="13"/>
      <c r="B284" s="54" t="s">
        <v>852</v>
      </c>
      <c r="C284" s="54"/>
      <c r="D284" s="55"/>
      <c r="F284" s="218"/>
      <c r="G284" s="56">
        <v>94.4</v>
      </c>
    </row>
    <row r="285" spans="1:7" ht="15.75" thickBot="1" x14ac:dyDescent="0.3">
      <c r="A285" s="13"/>
      <c r="B285" s="54" t="s">
        <v>1291</v>
      </c>
      <c r="C285" s="54"/>
      <c r="D285" s="55"/>
      <c r="F285" s="218">
        <v>45199</v>
      </c>
      <c r="G285" s="56">
        <v>18450</v>
      </c>
    </row>
    <row r="286" spans="1:7" ht="15.75" thickBot="1" x14ac:dyDescent="0.3">
      <c r="A286" s="13"/>
      <c r="B286" s="274" t="s">
        <v>1092</v>
      </c>
      <c r="C286" s="54"/>
      <c r="D286" s="55"/>
      <c r="F286" s="274" t="s">
        <v>1308</v>
      </c>
      <c r="G286" s="276">
        <v>5000</v>
      </c>
    </row>
    <row r="287" spans="1:7" x14ac:dyDescent="0.25">
      <c r="A287" s="13"/>
      <c r="B287" s="204" t="s">
        <v>605</v>
      </c>
      <c r="C287" s="54"/>
      <c r="D287" s="55"/>
      <c r="F287" s="218"/>
      <c r="G287" s="209">
        <v>77270</v>
      </c>
    </row>
    <row r="288" spans="1:7" x14ac:dyDescent="0.25">
      <c r="A288" s="13"/>
      <c r="B288" s="204" t="s">
        <v>605</v>
      </c>
      <c r="C288" s="54"/>
      <c r="D288" s="55"/>
      <c r="F288" s="218"/>
      <c r="G288" s="209">
        <v>910</v>
      </c>
    </row>
    <row r="289" spans="1:7" x14ac:dyDescent="0.25">
      <c r="A289" s="13"/>
      <c r="B289" s="204" t="s">
        <v>605</v>
      </c>
      <c r="C289" s="54"/>
      <c r="D289" s="55"/>
      <c r="F289" s="218"/>
      <c r="G289" s="209">
        <v>156207.85999999999</v>
      </c>
    </row>
    <row r="290" spans="1:7" x14ac:dyDescent="0.25">
      <c r="A290" s="13"/>
      <c r="B290" s="204" t="s">
        <v>605</v>
      </c>
      <c r="C290" s="54"/>
      <c r="D290" s="55"/>
      <c r="F290" s="218"/>
      <c r="G290" s="209">
        <v>6160</v>
      </c>
    </row>
    <row r="291" spans="1:7" x14ac:dyDescent="0.25">
      <c r="A291" s="13"/>
      <c r="B291" s="204" t="s">
        <v>605</v>
      </c>
      <c r="C291" s="54"/>
      <c r="D291" s="55"/>
      <c r="F291" s="218"/>
      <c r="G291" s="209">
        <v>6160</v>
      </c>
    </row>
    <row r="292" spans="1:7" x14ac:dyDescent="0.25">
      <c r="A292" s="13"/>
      <c r="B292" s="204" t="s">
        <v>605</v>
      </c>
      <c r="C292" s="54"/>
      <c r="D292" s="55"/>
      <c r="F292" s="218"/>
      <c r="G292" s="209">
        <v>2010</v>
      </c>
    </row>
    <row r="293" spans="1:7" x14ac:dyDescent="0.25">
      <c r="A293" s="13"/>
      <c r="B293" s="204" t="s">
        <v>605</v>
      </c>
      <c r="C293" s="54"/>
      <c r="D293" s="55"/>
      <c r="F293" s="218"/>
      <c r="G293" s="209">
        <v>8380</v>
      </c>
    </row>
    <row r="294" spans="1:7" ht="15.75" thickBot="1" x14ac:dyDescent="0.3">
      <c r="A294" s="13"/>
      <c r="B294" s="204" t="s">
        <v>605</v>
      </c>
      <c r="C294" s="54"/>
      <c r="D294" s="55"/>
      <c r="F294" s="218"/>
      <c r="G294" s="280">
        <v>2810</v>
      </c>
    </row>
    <row r="295" spans="1:7" x14ac:dyDescent="0.25">
      <c r="A295" s="13"/>
      <c r="B295" s="277" t="s">
        <v>107</v>
      </c>
      <c r="C295" t="s">
        <v>806</v>
      </c>
      <c r="D295" s="277"/>
      <c r="G295" s="279">
        <v>23120</v>
      </c>
    </row>
    <row r="296" spans="1:7" ht="15.75" thickBot="1" x14ac:dyDescent="0.3">
      <c r="A296" s="13"/>
      <c r="B296" s="278" t="s">
        <v>107</v>
      </c>
      <c r="C296" t="s">
        <v>806</v>
      </c>
      <c r="D296" s="278"/>
      <c r="G296" s="280">
        <v>69119</v>
      </c>
    </row>
    <row r="297" spans="1:7" ht="15.75" thickBot="1" x14ac:dyDescent="0.3">
      <c r="A297" s="13"/>
      <c r="B297" s="274" t="s">
        <v>1198</v>
      </c>
      <c r="C297" s="274"/>
      <c r="D297" s="274"/>
      <c r="E297" s="274"/>
      <c r="G297" s="12">
        <v>203777</v>
      </c>
    </row>
    <row r="298" spans="1:7" x14ac:dyDescent="0.25">
      <c r="A298" s="13"/>
      <c r="B298" s="277" t="s">
        <v>1197</v>
      </c>
      <c r="C298" t="s">
        <v>805</v>
      </c>
      <c r="D298" s="277"/>
      <c r="G298" s="279">
        <v>54000</v>
      </c>
    </row>
    <row r="299" spans="1:7" x14ac:dyDescent="0.25">
      <c r="A299" s="13"/>
      <c r="B299" s="204" t="s">
        <v>1197</v>
      </c>
      <c r="C299" t="s">
        <v>805</v>
      </c>
      <c r="D299" s="204"/>
      <c r="G299" s="209">
        <v>54000</v>
      </c>
    </row>
    <row r="300" spans="1:7" x14ac:dyDescent="0.25">
      <c r="A300" s="13"/>
      <c r="B300" s="204" t="s">
        <v>1197</v>
      </c>
      <c r="C300" t="s">
        <v>805</v>
      </c>
      <c r="D300" s="204"/>
      <c r="G300" s="209">
        <v>54000</v>
      </c>
    </row>
    <row r="301" spans="1:7" x14ac:dyDescent="0.25">
      <c r="A301" s="13"/>
      <c r="B301" s="204" t="s">
        <v>1197</v>
      </c>
      <c r="C301" t="s">
        <v>805</v>
      </c>
      <c r="D301" s="204"/>
      <c r="G301" s="209">
        <v>54000</v>
      </c>
    </row>
    <row r="302" spans="1:7" ht="15.75" thickBot="1" x14ac:dyDescent="0.3">
      <c r="A302" s="13"/>
      <c r="B302" s="278" t="s">
        <v>1197</v>
      </c>
      <c r="C302" t="s">
        <v>805</v>
      </c>
      <c r="D302" s="278"/>
      <c r="G302" s="280">
        <v>54000</v>
      </c>
    </row>
    <row r="303" spans="1:7" x14ac:dyDescent="0.25">
      <c r="A303" s="13"/>
      <c r="B303" s="277" t="s">
        <v>852</v>
      </c>
      <c r="D303" s="277"/>
      <c r="G303" s="279">
        <v>3850.24</v>
      </c>
    </row>
    <row r="304" spans="1:7" x14ac:dyDescent="0.25">
      <c r="A304" s="13"/>
      <c r="B304" s="204" t="s">
        <v>851</v>
      </c>
      <c r="D304" s="204"/>
      <c r="G304" s="209">
        <v>425</v>
      </c>
    </row>
    <row r="305" spans="1:7" x14ac:dyDescent="0.25">
      <c r="A305" s="13"/>
      <c r="B305" s="204" t="s">
        <v>1155</v>
      </c>
      <c r="D305" s="204"/>
      <c r="G305" s="209">
        <v>7992</v>
      </c>
    </row>
    <row r="306" spans="1:7" x14ac:dyDescent="0.25">
      <c r="A306" s="13"/>
      <c r="B306" s="204" t="s">
        <v>848</v>
      </c>
      <c r="D306" s="204"/>
      <c r="G306" s="209">
        <v>425</v>
      </c>
    </row>
    <row r="307" spans="1:7" ht="15.75" thickBot="1" x14ac:dyDescent="0.3">
      <c r="A307" s="13"/>
      <c r="B307" s="278" t="s">
        <v>13</v>
      </c>
      <c r="D307" s="278"/>
      <c r="G307" s="280">
        <v>20800.57</v>
      </c>
    </row>
    <row r="308" spans="1:7" x14ac:dyDescent="0.25">
      <c r="A308" s="13"/>
      <c r="B308" t="s">
        <v>1100</v>
      </c>
      <c r="C308" s="277"/>
      <c r="F308" s="246">
        <v>45292</v>
      </c>
      <c r="G308" s="12">
        <v>32450</v>
      </c>
    </row>
    <row r="309" spans="1:7" x14ac:dyDescent="0.25">
      <c r="A309" s="13"/>
      <c r="B309" t="s">
        <v>1100</v>
      </c>
      <c r="C309" s="204"/>
      <c r="F309" s="247">
        <v>45292</v>
      </c>
      <c r="G309" s="12">
        <v>27450</v>
      </c>
    </row>
    <row r="310" spans="1:7" x14ac:dyDescent="0.25">
      <c r="A310" s="13"/>
      <c r="B310" t="s">
        <v>1100</v>
      </c>
      <c r="C310" s="204"/>
      <c r="F310" s="247">
        <v>45292</v>
      </c>
      <c r="G310" s="12">
        <v>46100</v>
      </c>
    </row>
    <row r="311" spans="1:7" x14ac:dyDescent="0.25">
      <c r="A311" s="13"/>
      <c r="B311" t="s">
        <v>1100</v>
      </c>
      <c r="C311" s="204"/>
      <c r="F311" s="247">
        <v>45292</v>
      </c>
      <c r="G311" s="12">
        <v>48300</v>
      </c>
    </row>
    <row r="312" spans="1:7" x14ac:dyDescent="0.25">
      <c r="A312" s="13"/>
      <c r="B312" t="s">
        <v>1100</v>
      </c>
      <c r="C312" s="204"/>
      <c r="F312" s="247">
        <v>45292</v>
      </c>
      <c r="G312" s="12">
        <v>19150</v>
      </c>
    </row>
    <row r="313" spans="1:7" x14ac:dyDescent="0.25">
      <c r="A313" s="13"/>
      <c r="B313" t="s">
        <v>1100</v>
      </c>
      <c r="C313" s="204"/>
      <c r="F313" s="247">
        <v>45292</v>
      </c>
      <c r="G313" s="12">
        <v>47250</v>
      </c>
    </row>
    <row r="314" spans="1:7" x14ac:dyDescent="0.25">
      <c r="A314" s="13"/>
      <c r="B314" t="s">
        <v>1100</v>
      </c>
      <c r="C314" s="204"/>
      <c r="F314" s="247">
        <v>45292</v>
      </c>
      <c r="G314" s="12">
        <v>26100</v>
      </c>
    </row>
    <row r="315" spans="1:7" x14ac:dyDescent="0.25">
      <c r="A315" s="13"/>
      <c r="B315" t="s">
        <v>1100</v>
      </c>
      <c r="C315" s="204"/>
      <c r="F315" s="247">
        <v>45292</v>
      </c>
      <c r="G315" s="12">
        <v>41450</v>
      </c>
    </row>
    <row r="316" spans="1:7" x14ac:dyDescent="0.25">
      <c r="A316" s="13"/>
      <c r="B316" t="s">
        <v>1100</v>
      </c>
      <c r="C316" s="204"/>
      <c r="F316" s="247">
        <v>45292</v>
      </c>
      <c r="G316" s="12">
        <v>31400</v>
      </c>
    </row>
    <row r="317" spans="1:7" x14ac:dyDescent="0.25">
      <c r="A317" s="13"/>
      <c r="B317" t="s">
        <v>1100</v>
      </c>
      <c r="C317" s="204"/>
      <c r="F317" s="247">
        <v>45292</v>
      </c>
      <c r="G317" s="12">
        <v>29000</v>
      </c>
    </row>
    <row r="318" spans="1:7" x14ac:dyDescent="0.25">
      <c r="A318" s="13"/>
      <c r="B318" t="s">
        <v>1100</v>
      </c>
      <c r="C318" s="204"/>
      <c r="F318" s="247">
        <v>45292</v>
      </c>
      <c r="G318" s="12">
        <v>32800</v>
      </c>
    </row>
    <row r="319" spans="1:7" x14ac:dyDescent="0.25">
      <c r="A319" s="13"/>
      <c r="B319" t="s">
        <v>1100</v>
      </c>
      <c r="C319" s="204"/>
      <c r="F319" s="247">
        <v>45292</v>
      </c>
      <c r="G319" s="12">
        <v>56100</v>
      </c>
    </row>
    <row r="320" spans="1:7" x14ac:dyDescent="0.25">
      <c r="A320" s="13"/>
      <c r="B320" t="s">
        <v>1100</v>
      </c>
      <c r="C320" s="204"/>
      <c r="F320" s="247">
        <v>45292</v>
      </c>
      <c r="G320" s="12">
        <v>80000</v>
      </c>
    </row>
    <row r="321" spans="1:7" x14ac:dyDescent="0.25">
      <c r="A321" s="13"/>
      <c r="B321" t="s">
        <v>1100</v>
      </c>
      <c r="C321" s="204"/>
      <c r="F321" s="247">
        <v>45292</v>
      </c>
      <c r="G321" s="12">
        <v>23000</v>
      </c>
    </row>
    <row r="322" spans="1:7" x14ac:dyDescent="0.25">
      <c r="A322" s="13"/>
      <c r="B322" t="s">
        <v>1100</v>
      </c>
      <c r="C322" s="204"/>
      <c r="F322" s="247">
        <v>45322</v>
      </c>
      <c r="G322" s="12">
        <v>42750</v>
      </c>
    </row>
    <row r="323" spans="1:7" x14ac:dyDescent="0.25">
      <c r="A323" s="13"/>
      <c r="B323" t="s">
        <v>1100</v>
      </c>
      <c r="C323" s="204"/>
      <c r="F323" s="247">
        <v>45323</v>
      </c>
      <c r="G323" s="12">
        <v>32450</v>
      </c>
    </row>
    <row r="324" spans="1:7" x14ac:dyDescent="0.25">
      <c r="A324" s="13"/>
      <c r="B324" t="s">
        <v>1100</v>
      </c>
      <c r="C324" s="204"/>
      <c r="F324" s="247">
        <v>45323</v>
      </c>
      <c r="G324" s="12">
        <v>27450</v>
      </c>
    </row>
    <row r="325" spans="1:7" x14ac:dyDescent="0.25">
      <c r="A325" s="13"/>
      <c r="B325" t="s">
        <v>1100</v>
      </c>
      <c r="C325" s="204"/>
      <c r="F325" s="247">
        <v>45323</v>
      </c>
      <c r="G325" s="12">
        <v>46100</v>
      </c>
    </row>
    <row r="326" spans="1:7" x14ac:dyDescent="0.25">
      <c r="A326" s="13"/>
      <c r="B326" t="s">
        <v>1100</v>
      </c>
      <c r="C326" s="204"/>
      <c r="F326" s="247">
        <v>45323</v>
      </c>
      <c r="G326" s="12">
        <v>48300</v>
      </c>
    </row>
    <row r="327" spans="1:7" x14ac:dyDescent="0.25">
      <c r="A327" s="13"/>
      <c r="B327" t="s">
        <v>1100</v>
      </c>
      <c r="C327" s="204"/>
      <c r="F327" s="247">
        <v>45323</v>
      </c>
      <c r="G327" s="12">
        <v>19150</v>
      </c>
    </row>
    <row r="328" spans="1:7" x14ac:dyDescent="0.25">
      <c r="A328" s="13"/>
      <c r="B328" t="s">
        <v>1100</v>
      </c>
      <c r="C328" s="204"/>
      <c r="F328" s="247">
        <v>45323</v>
      </c>
      <c r="G328" s="12">
        <v>47250</v>
      </c>
    </row>
    <row r="329" spans="1:7" x14ac:dyDescent="0.25">
      <c r="A329" s="13"/>
      <c r="B329" t="s">
        <v>1100</v>
      </c>
      <c r="C329" s="204"/>
      <c r="F329" s="247">
        <v>45323</v>
      </c>
      <c r="G329" s="12">
        <v>26100</v>
      </c>
    </row>
    <row r="330" spans="1:7" x14ac:dyDescent="0.25">
      <c r="A330" s="13"/>
      <c r="B330" t="s">
        <v>1100</v>
      </c>
      <c r="C330" s="204"/>
      <c r="F330" s="247">
        <v>45323</v>
      </c>
      <c r="G330" s="12">
        <v>41450</v>
      </c>
    </row>
    <row r="331" spans="1:7" x14ac:dyDescent="0.25">
      <c r="A331" s="13"/>
      <c r="B331" t="s">
        <v>1100</v>
      </c>
      <c r="C331" s="204"/>
      <c r="F331" s="247">
        <v>45323</v>
      </c>
      <c r="G331" s="12">
        <v>31400</v>
      </c>
    </row>
    <row r="332" spans="1:7" x14ac:dyDescent="0.25">
      <c r="A332" s="13"/>
      <c r="B332" t="s">
        <v>1100</v>
      </c>
      <c r="C332" s="204"/>
      <c r="F332" s="247">
        <v>45323</v>
      </c>
      <c r="G332" s="12">
        <v>29000</v>
      </c>
    </row>
    <row r="333" spans="1:7" x14ac:dyDescent="0.25">
      <c r="A333" s="13"/>
      <c r="B333" t="s">
        <v>1100</v>
      </c>
      <c r="C333" s="204"/>
      <c r="F333" s="247">
        <v>45323</v>
      </c>
      <c r="G333" s="12">
        <v>43000</v>
      </c>
    </row>
    <row r="334" spans="1:7" x14ac:dyDescent="0.25">
      <c r="A334" s="13"/>
      <c r="B334" t="s">
        <v>1100</v>
      </c>
      <c r="C334" s="204"/>
      <c r="F334" s="247">
        <v>45323</v>
      </c>
      <c r="G334" s="12">
        <v>56100</v>
      </c>
    </row>
    <row r="335" spans="1:7" x14ac:dyDescent="0.25">
      <c r="A335" s="13"/>
      <c r="B335" t="s">
        <v>1100</v>
      </c>
      <c r="C335" s="204"/>
      <c r="F335" s="247">
        <v>45323</v>
      </c>
      <c r="G335" s="12">
        <v>80000</v>
      </c>
    </row>
    <row r="336" spans="1:7" x14ac:dyDescent="0.25">
      <c r="A336" s="13"/>
      <c r="B336" t="s">
        <v>1100</v>
      </c>
      <c r="C336" s="204"/>
      <c r="F336" s="247">
        <v>45323</v>
      </c>
      <c r="G336" s="12">
        <v>23000</v>
      </c>
    </row>
    <row r="337" spans="1:7" x14ac:dyDescent="0.25">
      <c r="A337" s="13"/>
      <c r="B337" t="s">
        <v>1100</v>
      </c>
      <c r="C337" s="204"/>
      <c r="F337" s="247">
        <v>45352</v>
      </c>
      <c r="G337" s="12">
        <v>27450</v>
      </c>
    </row>
    <row r="338" spans="1:7" x14ac:dyDescent="0.25">
      <c r="A338" s="13"/>
      <c r="B338" t="s">
        <v>1100</v>
      </c>
      <c r="C338" s="204"/>
      <c r="F338" s="247">
        <v>45352</v>
      </c>
      <c r="G338" s="12">
        <v>46100</v>
      </c>
    </row>
    <row r="339" spans="1:7" x14ac:dyDescent="0.25">
      <c r="A339" s="13"/>
      <c r="B339" t="s">
        <v>1100</v>
      </c>
      <c r="C339" s="204"/>
      <c r="F339" s="247">
        <v>45352</v>
      </c>
      <c r="G339" s="12">
        <v>48300</v>
      </c>
    </row>
    <row r="340" spans="1:7" x14ac:dyDescent="0.25">
      <c r="A340" s="13"/>
      <c r="B340" t="s">
        <v>1100</v>
      </c>
      <c r="C340" s="204"/>
      <c r="F340" s="247">
        <v>45352</v>
      </c>
      <c r="G340" s="12">
        <v>19150</v>
      </c>
    </row>
    <row r="341" spans="1:7" x14ac:dyDescent="0.25">
      <c r="A341" s="13"/>
      <c r="B341" t="s">
        <v>1100</v>
      </c>
      <c r="C341" s="204"/>
      <c r="F341" s="247">
        <v>45352</v>
      </c>
      <c r="G341" s="12">
        <v>47250</v>
      </c>
    </row>
    <row r="342" spans="1:7" x14ac:dyDescent="0.25">
      <c r="A342" s="13"/>
      <c r="B342" t="s">
        <v>1100</v>
      </c>
      <c r="C342" s="204"/>
      <c r="F342" s="247">
        <v>45352</v>
      </c>
      <c r="G342" s="12">
        <v>26100</v>
      </c>
    </row>
    <row r="343" spans="1:7" x14ac:dyDescent="0.25">
      <c r="A343" s="13"/>
      <c r="B343" t="s">
        <v>1100</v>
      </c>
      <c r="C343" s="204"/>
      <c r="F343" s="247">
        <v>45352</v>
      </c>
      <c r="G343" s="12">
        <v>43000</v>
      </c>
    </row>
    <row r="344" spans="1:7" x14ac:dyDescent="0.25">
      <c r="A344" s="13"/>
      <c r="B344" t="s">
        <v>1100</v>
      </c>
      <c r="C344" s="204"/>
      <c r="F344" s="247">
        <v>45352</v>
      </c>
      <c r="G344" s="12">
        <v>56100</v>
      </c>
    </row>
    <row r="345" spans="1:7" x14ac:dyDescent="0.25">
      <c r="A345" s="13"/>
      <c r="B345" t="s">
        <v>1100</v>
      </c>
      <c r="C345" s="204"/>
      <c r="F345" s="247">
        <v>45352</v>
      </c>
      <c r="G345" s="12">
        <v>80000</v>
      </c>
    </row>
    <row r="346" spans="1:7" x14ac:dyDescent="0.25">
      <c r="A346" s="13"/>
      <c r="B346" t="s">
        <v>1100</v>
      </c>
      <c r="C346" s="204"/>
      <c r="F346" s="247">
        <v>45352</v>
      </c>
      <c r="G346" s="12">
        <v>23000</v>
      </c>
    </row>
    <row r="347" spans="1:7" x14ac:dyDescent="0.25">
      <c r="A347" s="13"/>
      <c r="B347" t="s">
        <v>1100</v>
      </c>
      <c r="C347" s="204"/>
      <c r="F347" s="247">
        <v>45381</v>
      </c>
      <c r="G347" s="12">
        <v>27450</v>
      </c>
    </row>
    <row r="348" spans="1:7" x14ac:dyDescent="0.25">
      <c r="A348" s="13"/>
      <c r="B348" t="s">
        <v>1100</v>
      </c>
      <c r="C348" s="204"/>
      <c r="F348" s="247">
        <v>45381</v>
      </c>
      <c r="G348" s="12">
        <v>46100</v>
      </c>
    </row>
    <row r="349" spans="1:7" x14ac:dyDescent="0.25">
      <c r="A349" s="13"/>
      <c r="B349" t="s">
        <v>1100</v>
      </c>
      <c r="C349" s="204"/>
      <c r="F349" s="247">
        <v>45381</v>
      </c>
      <c r="G349" s="12">
        <v>48300</v>
      </c>
    </row>
    <row r="350" spans="1:7" x14ac:dyDescent="0.25">
      <c r="A350" s="13"/>
      <c r="B350" t="s">
        <v>1100</v>
      </c>
      <c r="C350" s="204"/>
      <c r="F350" s="247">
        <v>45381</v>
      </c>
      <c r="G350" s="12">
        <v>19150</v>
      </c>
    </row>
    <row r="351" spans="1:7" x14ac:dyDescent="0.25">
      <c r="A351" s="13"/>
      <c r="B351" t="s">
        <v>1100</v>
      </c>
      <c r="C351" s="204"/>
      <c r="F351" s="247">
        <v>45381</v>
      </c>
      <c r="G351" s="12">
        <v>47250</v>
      </c>
    </row>
    <row r="352" spans="1:7" x14ac:dyDescent="0.25">
      <c r="A352" s="13"/>
      <c r="B352" t="s">
        <v>1100</v>
      </c>
      <c r="C352" s="204"/>
      <c r="F352" s="247">
        <v>45381</v>
      </c>
      <c r="G352" s="12">
        <v>26100</v>
      </c>
    </row>
    <row r="353" spans="1:7" x14ac:dyDescent="0.25">
      <c r="A353" s="13"/>
      <c r="B353" t="s">
        <v>1100</v>
      </c>
      <c r="C353" s="204"/>
      <c r="F353" s="247">
        <v>45381</v>
      </c>
      <c r="G353" s="12">
        <v>43000</v>
      </c>
    </row>
    <row r="354" spans="1:7" x14ac:dyDescent="0.25">
      <c r="A354" s="13"/>
      <c r="B354" t="s">
        <v>1100</v>
      </c>
      <c r="C354" s="204"/>
      <c r="F354" s="247">
        <v>45381</v>
      </c>
      <c r="G354" s="12">
        <v>56100</v>
      </c>
    </row>
    <row r="355" spans="1:7" ht="15.75" thickBot="1" x14ac:dyDescent="0.3">
      <c r="A355" s="13"/>
      <c r="B355" t="s">
        <v>1100</v>
      </c>
      <c r="C355" s="278"/>
      <c r="F355" s="251">
        <v>45381</v>
      </c>
      <c r="G355" s="12">
        <v>23000</v>
      </c>
    </row>
    <row r="356" spans="1:7" x14ac:dyDescent="0.25">
      <c r="A356" s="13"/>
      <c r="B356" s="277" t="s">
        <v>995</v>
      </c>
      <c r="C356" s="277" t="s">
        <v>804</v>
      </c>
      <c r="D356" s="277"/>
      <c r="G356" s="279">
        <v>20400</v>
      </c>
    </row>
    <row r="357" spans="1:7" x14ac:dyDescent="0.25">
      <c r="A357" s="13"/>
      <c r="B357" s="204" t="s">
        <v>774</v>
      </c>
      <c r="C357" s="204" t="s">
        <v>804</v>
      </c>
      <c r="D357" s="204"/>
      <c r="G357" s="209">
        <v>17200</v>
      </c>
    </row>
    <row r="358" spans="1:7" x14ac:dyDescent="0.25">
      <c r="A358" s="13"/>
      <c r="B358" s="204" t="s">
        <v>1195</v>
      </c>
      <c r="C358" s="204" t="s">
        <v>804</v>
      </c>
      <c r="D358" s="204"/>
      <c r="G358" s="209">
        <v>63000</v>
      </c>
    </row>
    <row r="359" spans="1:7" x14ac:dyDescent="0.25">
      <c r="A359" s="13"/>
      <c r="B359" s="204" t="s">
        <v>995</v>
      </c>
      <c r="C359" s="204" t="s">
        <v>804</v>
      </c>
      <c r="D359" s="204"/>
      <c r="G359" s="209">
        <v>4400</v>
      </c>
    </row>
    <row r="360" spans="1:7" x14ac:dyDescent="0.25">
      <c r="A360" s="13"/>
      <c r="B360" s="204" t="s">
        <v>774</v>
      </c>
      <c r="C360" s="204" t="s">
        <v>804</v>
      </c>
      <c r="D360" s="204"/>
      <c r="G360" s="209">
        <v>98900</v>
      </c>
    </row>
    <row r="361" spans="1:7" x14ac:dyDescent="0.25">
      <c r="A361" s="13"/>
      <c r="B361" s="204" t="s">
        <v>1195</v>
      </c>
      <c r="C361" s="204" t="s">
        <v>804</v>
      </c>
      <c r="D361" s="204"/>
      <c r="G361" s="209">
        <v>22500</v>
      </c>
    </row>
    <row r="362" spans="1:7" x14ac:dyDescent="0.25">
      <c r="A362" s="13"/>
      <c r="B362" s="204" t="s">
        <v>996</v>
      </c>
      <c r="C362" s="204" t="s">
        <v>804</v>
      </c>
      <c r="D362" s="204"/>
      <c r="G362" s="209">
        <v>15000</v>
      </c>
    </row>
    <row r="363" spans="1:7" x14ac:dyDescent="0.25">
      <c r="A363" s="13"/>
      <c r="B363" s="204" t="s">
        <v>996</v>
      </c>
      <c r="C363" s="204" t="s">
        <v>804</v>
      </c>
      <c r="D363" s="204"/>
      <c r="G363" s="209">
        <v>7200</v>
      </c>
    </row>
    <row r="364" spans="1:7" x14ac:dyDescent="0.25">
      <c r="A364" s="13"/>
      <c r="B364" s="204" t="s">
        <v>996</v>
      </c>
      <c r="C364" s="204" t="s">
        <v>804</v>
      </c>
      <c r="D364" s="204"/>
      <c r="G364" s="209">
        <v>40000</v>
      </c>
    </row>
    <row r="365" spans="1:7" x14ac:dyDescent="0.25">
      <c r="A365" s="13"/>
      <c r="B365" s="204" t="s">
        <v>995</v>
      </c>
      <c r="C365" s="204" t="s">
        <v>804</v>
      </c>
      <c r="D365" s="204"/>
      <c r="G365" s="209">
        <v>4800</v>
      </c>
    </row>
    <row r="366" spans="1:7" x14ac:dyDescent="0.25">
      <c r="A366" s="13"/>
      <c r="B366" s="204" t="s">
        <v>996</v>
      </c>
      <c r="C366" s="204" t="s">
        <v>804</v>
      </c>
      <c r="D366" s="204"/>
      <c r="G366" s="209">
        <v>17500</v>
      </c>
    </row>
    <row r="367" spans="1:7" x14ac:dyDescent="0.25">
      <c r="A367" s="13"/>
      <c r="B367" s="204" t="s">
        <v>995</v>
      </c>
      <c r="C367" s="204" t="s">
        <v>804</v>
      </c>
      <c r="D367" s="204"/>
      <c r="G367" s="209">
        <v>8400</v>
      </c>
    </row>
    <row r="368" spans="1:7" ht="15.75" thickBot="1" x14ac:dyDescent="0.3">
      <c r="A368" s="13"/>
      <c r="B368" s="278" t="s">
        <v>995</v>
      </c>
      <c r="C368" s="278" t="s">
        <v>804</v>
      </c>
      <c r="D368" s="278"/>
      <c r="G368" s="280">
        <v>22800</v>
      </c>
    </row>
    <row r="369" spans="1:7" x14ac:dyDescent="0.25">
      <c r="A369" s="13"/>
      <c r="B369" s="54"/>
      <c r="C369" s="54"/>
      <c r="D369" s="55"/>
      <c r="F369" s="218"/>
      <c r="G369" s="73"/>
    </row>
    <row r="370" spans="1:7" x14ac:dyDescent="0.25">
      <c r="A370" s="13"/>
      <c r="B370" s="54"/>
      <c r="C370" s="54"/>
      <c r="D370" s="55"/>
      <c r="F370" s="218"/>
      <c r="G370" s="73"/>
    </row>
    <row r="371" spans="1:7" x14ac:dyDescent="0.25">
      <c r="A371" s="13"/>
      <c r="B371" s="54"/>
      <c r="C371" s="54"/>
      <c r="D371" s="55"/>
      <c r="G371" s="56"/>
    </row>
    <row r="372" spans="1:7" x14ac:dyDescent="0.25">
      <c r="A372" s="13"/>
      <c r="B372" s="54"/>
      <c r="C372" s="54"/>
      <c r="D372" s="55"/>
      <c r="G372" s="56"/>
    </row>
    <row r="373" spans="1:7" x14ac:dyDescent="0.25">
      <c r="A373" s="13"/>
      <c r="B373" s="54"/>
      <c r="C373" s="54"/>
      <c r="D373" s="55"/>
      <c r="G373" s="56"/>
    </row>
    <row r="374" spans="1:7" x14ac:dyDescent="0.25">
      <c r="A374" s="13"/>
      <c r="B374" s="54"/>
      <c r="C374" s="54"/>
      <c r="D374" s="55"/>
      <c r="G374" s="56"/>
    </row>
    <row r="375" spans="1:7" x14ac:dyDescent="0.25">
      <c r="A375" s="13"/>
      <c r="B375" s="54"/>
      <c r="C375" s="54"/>
      <c r="D375" s="55"/>
      <c r="G375" s="56"/>
    </row>
    <row r="376" spans="1:7" x14ac:dyDescent="0.25">
      <c r="A376" s="13"/>
      <c r="B376" s="54"/>
      <c r="C376" s="54"/>
      <c r="D376" s="55"/>
      <c r="G376" s="56"/>
    </row>
    <row r="377" spans="1:7" x14ac:dyDescent="0.25">
      <c r="A377" s="13"/>
      <c r="B377" s="54"/>
      <c r="C377" s="54"/>
      <c r="D377" s="55"/>
      <c r="G377" s="56"/>
    </row>
    <row r="378" spans="1:7" x14ac:dyDescent="0.25">
      <c r="A378" s="13"/>
      <c r="B378" s="54"/>
      <c r="C378" s="54"/>
      <c r="D378" s="55"/>
      <c r="G378" s="72">
        <f>SUBTOTAL(109,Table2[Gross Total])</f>
        <v>31824677.619999994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Final Summary</vt:lpstr>
      <vt:lpstr>Summary Sheet</vt:lpstr>
      <vt:lpstr>Construction Area</vt:lpstr>
      <vt:lpstr>Land</vt:lpstr>
      <vt:lpstr>Purchase Register</vt:lpstr>
      <vt:lpstr>TDR &amp; Approval</vt:lpstr>
      <vt:lpstr>Professional</vt:lpstr>
      <vt:lpstr>MArketing</vt:lpstr>
      <vt:lpstr>Admin</vt:lpstr>
      <vt:lpstr>Interest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Ravis</dc:creator>
  <cp:lastModifiedBy>Desk</cp:lastModifiedBy>
  <dcterms:created xsi:type="dcterms:W3CDTF">2023-03-09T11:26:09Z</dcterms:created>
  <dcterms:modified xsi:type="dcterms:W3CDTF">2024-05-23T06:19:14Z</dcterms:modified>
</cp:coreProperties>
</file>