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D20" i="5" l="1"/>
  <c r="P25" i="5" l="1"/>
  <c r="M23" i="5"/>
  <c r="M29" i="5"/>
  <c r="L29" i="5"/>
  <c r="L27" i="5"/>
  <c r="L26" i="5"/>
  <c r="C6" i="5"/>
  <c r="N16" i="5"/>
  <c r="N12" i="5"/>
  <c r="N13" i="5"/>
  <c r="N14" i="5"/>
  <c r="N15" i="5"/>
  <c r="N18" i="5"/>
  <c r="N11" i="5"/>
  <c r="B18" i="5"/>
  <c r="B20" i="5" s="1"/>
  <c r="B15" i="5"/>
  <c r="B21" i="5" l="1"/>
  <c r="B23" i="5"/>
  <c r="B22" i="5"/>
  <c r="B8" i="5"/>
  <c r="F9" i="5"/>
  <c r="B12" i="5"/>
  <c r="B13" i="5" s="1"/>
  <c r="B7" i="5"/>
  <c r="R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H6" i="1" l="1"/>
  <c r="H7" i="1" s="1"/>
  <c r="B25" i="5" l="1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<sst xmlns="http://schemas.openxmlformats.org/spreadsheetml/2006/main" count="70" uniqueCount="49">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</sst>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6" fontId="0" fillId="0" borderId="0" xfId="1" applyNumberFormat="1" applyFont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abSelected="1" topLeftCell="A2" workbookViewId="0">
      <selection activeCell="D21" sqref="D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4" width="10" bestFit="1" customWidth="1"/>
    <col min="12" max="12" width="11.5703125" bestFit="1" customWidth="1"/>
    <col min="13" max="13" width="10" bestFit="1" customWidth="1"/>
    <col min="16" max="16" width="12.5703125" bestFit="1" customWidth="1"/>
    <col min="18" max="18" width="12.28515625" bestFit="1" customWidth="1"/>
  </cols>
  <sheetData>
    <row r="2" spans="1:18" x14ac:dyDescent="0.25">
      <c r="A2" s="17"/>
      <c r="B2" s="17"/>
    </row>
    <row r="3" spans="1:18" x14ac:dyDescent="0.25">
      <c r="A3" s="17" t="s">
        <v>34</v>
      </c>
      <c r="B3" s="17"/>
      <c r="E3">
        <v>2024</v>
      </c>
      <c r="F3">
        <v>2009</v>
      </c>
    </row>
    <row r="4" spans="1:18" x14ac:dyDescent="0.25">
      <c r="A4" s="17" t="s">
        <v>20</v>
      </c>
      <c r="B4" s="17">
        <v>2023</v>
      </c>
    </row>
    <row r="5" spans="1:18" x14ac:dyDescent="0.25">
      <c r="A5" s="17" t="s">
        <v>21</v>
      </c>
      <c r="B5" s="17">
        <v>2009</v>
      </c>
    </row>
    <row r="6" spans="1:18" x14ac:dyDescent="0.25">
      <c r="A6" s="17" t="s">
        <v>22</v>
      </c>
      <c r="B6" s="17">
        <f>B4-B5</f>
        <v>14</v>
      </c>
      <c r="C6">
        <f>100-B6</f>
        <v>86</v>
      </c>
    </row>
    <row r="7" spans="1:18" x14ac:dyDescent="0.25">
      <c r="A7" s="17"/>
      <c r="B7" s="17">
        <f>60-B6</f>
        <v>46</v>
      </c>
    </row>
    <row r="8" spans="1:18" x14ac:dyDescent="0.25">
      <c r="A8" s="17" t="s">
        <v>23</v>
      </c>
      <c r="B8" s="46">
        <f>323*2800</f>
        <v>904400</v>
      </c>
      <c r="E8" t="s">
        <v>35</v>
      </c>
      <c r="F8">
        <v>269</v>
      </c>
      <c r="Q8">
        <v>5500</v>
      </c>
      <c r="R8">
        <f>Q8*P8</f>
        <v>0</v>
      </c>
    </row>
    <row r="9" spans="1:18" x14ac:dyDescent="0.25">
      <c r="A9" s="17" t="s">
        <v>24</v>
      </c>
      <c r="B9" s="17"/>
      <c r="E9" t="s">
        <v>47</v>
      </c>
      <c r="F9">
        <f>F8*1.2</f>
        <v>322.8</v>
      </c>
      <c r="G9">
        <v>323</v>
      </c>
    </row>
    <row r="10" spans="1:18" x14ac:dyDescent="0.25">
      <c r="A10" s="17"/>
      <c r="B10" s="17"/>
    </row>
    <row r="11" spans="1:18" x14ac:dyDescent="0.25">
      <c r="A11" s="17" t="s">
        <v>25</v>
      </c>
      <c r="B11" s="17">
        <f>100-10</f>
        <v>90</v>
      </c>
      <c r="L11">
        <v>13</v>
      </c>
      <c r="M11">
        <v>8.15</v>
      </c>
      <c r="N11">
        <f>L11*M11</f>
        <v>105.95</v>
      </c>
    </row>
    <row r="12" spans="1:18" x14ac:dyDescent="0.25">
      <c r="A12" s="17" t="s">
        <v>26</v>
      </c>
      <c r="B12" s="17">
        <f>B11*B6/60</f>
        <v>21</v>
      </c>
      <c r="E12" t="s">
        <v>35</v>
      </c>
      <c r="F12">
        <v>270</v>
      </c>
      <c r="L12">
        <v>8.24</v>
      </c>
      <c r="M12">
        <v>7</v>
      </c>
      <c r="N12">
        <f t="shared" ref="N12:N18" si="0">L12*M12</f>
        <v>57.68</v>
      </c>
    </row>
    <row r="13" spans="1:18" x14ac:dyDescent="0.25">
      <c r="A13" s="17"/>
      <c r="B13" s="47">
        <f>B12%</f>
        <v>0.21</v>
      </c>
      <c r="L13">
        <v>4.3600000000000003</v>
      </c>
      <c r="M13">
        <v>4</v>
      </c>
      <c r="N13">
        <f t="shared" si="0"/>
        <v>17.440000000000001</v>
      </c>
    </row>
    <row r="14" spans="1:18" x14ac:dyDescent="0.25">
      <c r="A14" s="17"/>
      <c r="B14" s="17"/>
      <c r="L14">
        <v>4</v>
      </c>
      <c r="M14">
        <v>3</v>
      </c>
      <c r="N14">
        <f t="shared" si="0"/>
        <v>12</v>
      </c>
    </row>
    <row r="15" spans="1:18" x14ac:dyDescent="0.25">
      <c r="A15" s="17" t="s">
        <v>27</v>
      </c>
      <c r="B15" s="46">
        <f>ROUND((B8*B13),0)</f>
        <v>189924</v>
      </c>
      <c r="L15">
        <v>8.16</v>
      </c>
      <c r="M15">
        <v>8.33</v>
      </c>
      <c r="N15">
        <f t="shared" si="0"/>
        <v>67.972800000000007</v>
      </c>
    </row>
    <row r="16" spans="1:18" x14ac:dyDescent="0.25">
      <c r="A16" s="17" t="s">
        <v>15</v>
      </c>
      <c r="B16" s="46">
        <v>269</v>
      </c>
      <c r="N16">
        <f>SUM(N11:N15)</f>
        <v>261.0428</v>
      </c>
    </row>
    <row r="17" spans="1:18" x14ac:dyDescent="0.25">
      <c r="A17" s="17" t="s">
        <v>42</v>
      </c>
      <c r="B17" s="17">
        <v>14500</v>
      </c>
    </row>
    <row r="18" spans="1:18" x14ac:dyDescent="0.25">
      <c r="A18" s="17" t="s">
        <v>28</v>
      </c>
      <c r="B18" s="46">
        <f>B17*B16</f>
        <v>3900500</v>
      </c>
      <c r="L18">
        <v>2.2999999999999998</v>
      </c>
      <c r="M18">
        <v>3.2</v>
      </c>
      <c r="N18">
        <f t="shared" si="0"/>
        <v>7.3599999999999994</v>
      </c>
    </row>
    <row r="19" spans="1:18" x14ac:dyDescent="0.25">
      <c r="A19" s="17" t="s">
        <v>29</v>
      </c>
      <c r="B19" s="17"/>
    </row>
    <row r="20" spans="1:18" x14ac:dyDescent="0.25">
      <c r="A20" s="43" t="s">
        <v>48</v>
      </c>
      <c r="B20" s="48">
        <f>B18-B15</f>
        <v>3710576</v>
      </c>
      <c r="C20" s="5"/>
      <c r="D20" s="5">
        <f>B20/323</f>
        <v>11487.851393188854</v>
      </c>
    </row>
    <row r="21" spans="1:18" x14ac:dyDescent="0.25">
      <c r="A21" s="43" t="s">
        <v>31</v>
      </c>
      <c r="B21" s="48">
        <f>ROUND((B20*90%),0)</f>
        <v>3339518</v>
      </c>
    </row>
    <row r="22" spans="1:18" x14ac:dyDescent="0.25">
      <c r="A22" s="43" t="s">
        <v>32</v>
      </c>
      <c r="B22" s="48">
        <f>ROUND((B20*80%),0)</f>
        <v>2968461</v>
      </c>
    </row>
    <row r="23" spans="1:18" x14ac:dyDescent="0.25">
      <c r="A23" s="43" t="s">
        <v>33</v>
      </c>
      <c r="B23" s="48">
        <f>MROUND((B20*0.025/12),500)</f>
        <v>7500</v>
      </c>
      <c r="L23" s="1">
        <v>140900</v>
      </c>
      <c r="M23" s="49">
        <f>L23/10.764</f>
        <v>13089.929394277222</v>
      </c>
      <c r="N23" s="50"/>
      <c r="P23" s="1">
        <v>323</v>
      </c>
    </row>
    <row r="24" spans="1:18" x14ac:dyDescent="0.25">
      <c r="L24" s="1">
        <v>52600</v>
      </c>
      <c r="M24" s="49"/>
      <c r="N24" s="50"/>
      <c r="P24" s="1">
        <v>11941</v>
      </c>
    </row>
    <row r="25" spans="1:18" x14ac:dyDescent="0.25">
      <c r="B25" s="5">
        <f>B20/222</f>
        <v>16714.306306306305</v>
      </c>
      <c r="L25" s="1"/>
      <c r="M25" s="49"/>
      <c r="N25" s="50"/>
      <c r="P25" s="1">
        <f>P24*P23</f>
        <v>3856943</v>
      </c>
      <c r="R25" s="5"/>
    </row>
    <row r="26" spans="1:18" x14ac:dyDescent="0.25">
      <c r="L26" s="1">
        <f>L23-L24</f>
        <v>88300</v>
      </c>
      <c r="M26" s="49"/>
      <c r="N26" s="50"/>
    </row>
    <row r="27" spans="1:18" x14ac:dyDescent="0.25">
      <c r="L27" s="1">
        <f>L26*86%</f>
        <v>75938</v>
      </c>
      <c r="M27" s="49"/>
      <c r="N27" s="50"/>
    </row>
    <row r="28" spans="1:18" x14ac:dyDescent="0.25">
      <c r="L28" s="1"/>
      <c r="M28" s="49"/>
      <c r="N28" s="50"/>
    </row>
    <row r="29" spans="1:18" x14ac:dyDescent="0.25">
      <c r="L29" s="1">
        <f>L27+L24</f>
        <v>128538</v>
      </c>
      <c r="M29" s="49">
        <f>L29/10.764</f>
        <v>11941.471571906355</v>
      </c>
      <c r="N29" s="50"/>
    </row>
    <row r="32" spans="1:18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2024-05-23T11:15:03Z</dcterms:modified>
</cp:coreProperties>
</file>