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75"/>
  <workbookPr defaultThemeVersion="166925"/>
  <mc:AlternateContent xmlns:mc="http://schemas.openxmlformats.org/markup-compatibility/2006">
    <mc:Choice Requires="x15">
      <x15ac:absPath xmlns:x15ac="http://schemas.microsoft.com/office/spreadsheetml/2010/11/ac" url="D:\Vaishali\Private\Lloyd's Register Industrial Services (I) Limited\LRIS Gafikon Arcade-pune\31.05.24\"/>
    </mc:Choice>
  </mc:AlternateContent>
  <xr:revisionPtr revIDLastSave="0" documentId="13_ncr:1_{807111F1-59C1-45DC-B3D6-4C86A6983512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Depreciation" sheetId="12" r:id="rId1"/>
    <sheet name="Cal." sheetId="11" r:id="rId2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P10" i="12" l="1"/>
  <c r="P11" i="12" s="1"/>
  <c r="P12" i="12" s="1"/>
  <c r="P13" i="12" s="1"/>
  <c r="P14" i="12" s="1"/>
  <c r="P15" i="12" s="1"/>
  <c r="P16" i="12" s="1"/>
  <c r="P17" i="12" s="1"/>
  <c r="P18" i="12" s="1"/>
  <c r="P19" i="12" s="1"/>
  <c r="P20" i="12" s="1"/>
  <c r="P21" i="12" s="1"/>
  <c r="P22" i="12" s="1"/>
  <c r="P23" i="12" s="1"/>
  <c r="P24" i="12" s="1"/>
  <c r="P25" i="12" s="1"/>
  <c r="P26" i="12" s="1"/>
  <c r="P27" i="12" s="1"/>
  <c r="P28" i="12" s="1"/>
  <c r="P29" i="12" s="1"/>
  <c r="P30" i="12" s="1"/>
  <c r="P31" i="12" s="1"/>
  <c r="P32" i="12" s="1"/>
  <c r="P33" i="12" s="1"/>
  <c r="P34" i="12" s="1"/>
  <c r="P35" i="12" s="1"/>
  <c r="P36" i="12" s="1"/>
  <c r="P37" i="12" s="1"/>
  <c r="P38" i="12" s="1"/>
  <c r="P39" i="12" s="1"/>
  <c r="P40" i="12" s="1"/>
  <c r="P41" i="12" s="1"/>
  <c r="P42" i="12" s="1"/>
  <c r="P43" i="12" s="1"/>
  <c r="P44" i="12" s="1"/>
  <c r="P45" i="12" s="1"/>
  <c r="P46" i="12" s="1"/>
  <c r="P47" i="12" s="1"/>
  <c r="P48" i="12" s="1"/>
  <c r="P49" i="12" s="1"/>
  <c r="P50" i="12" s="1"/>
  <c r="P51" i="12" s="1"/>
  <c r="P52" i="12" s="1"/>
  <c r="P53" i="12" s="1"/>
  <c r="P54" i="12" s="1"/>
  <c r="P55" i="12" s="1"/>
  <c r="P56" i="12" s="1"/>
  <c r="P57" i="12" s="1"/>
  <c r="P58" i="12" s="1"/>
  <c r="P59" i="12" s="1"/>
  <c r="P60" i="12" s="1"/>
  <c r="P61" i="12" s="1"/>
  <c r="P62" i="12" s="1"/>
  <c r="P63" i="12" s="1"/>
  <c r="D8" i="12" l="1"/>
  <c r="C5" i="12"/>
  <c r="C7" i="12" l="1"/>
  <c r="D17" i="11"/>
  <c r="C22" i="11" s="1"/>
  <c r="D9" i="12" l="1"/>
  <c r="C10" i="12" s="1"/>
  <c r="C14" i="12"/>
  <c r="C15" i="12" s="1"/>
  <c r="E5" i="12"/>
  <c r="E10" i="12" l="1"/>
  <c r="E12" i="12" s="1"/>
  <c r="D24" i="11"/>
  <c r="D7" i="11"/>
  <c r="C23" i="11" l="1"/>
  <c r="C11" i="11"/>
  <c r="C8" i="11"/>
  <c r="C6" i="11"/>
  <c r="C5" i="11"/>
  <c r="C14" i="11" s="1"/>
  <c r="C12" i="11" l="1"/>
  <c r="C13" i="11" s="1"/>
  <c r="C15" i="11" s="1"/>
  <c r="C18" i="11" s="1"/>
  <c r="D18" i="11" s="1"/>
  <c r="C19" i="11" l="1"/>
  <c r="C20" i="11"/>
</calcChain>
</file>

<file path=xl/sharedStrings.xml><?xml version="1.0" encoding="utf-8"?>
<sst xmlns="http://schemas.openxmlformats.org/spreadsheetml/2006/main" count="51" uniqueCount="46">
  <si>
    <t>Value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</si>
  <si>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</si>
  <si>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</si>
  <si>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</si>
  <si>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</si>
  <si>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</si>
  <si>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</si>
  <si>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</si>
  <si>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</si>
  <si>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</si>
  <si>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</si>
  <si>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</si>
  <si>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RV</t>
  </si>
  <si>
    <t>DV</t>
  </si>
  <si>
    <t>IV</t>
  </si>
  <si>
    <t>CA</t>
  </si>
  <si>
    <t>Flat No. 114</t>
  </si>
  <si>
    <t>Mumbai</t>
  </si>
  <si>
    <t>Thane</t>
  </si>
  <si>
    <t>Increased 5% for Higher floor (5th -10th Floor)</t>
  </si>
  <si>
    <t>%</t>
  </si>
  <si>
    <t>Sq. Mtr.</t>
  </si>
  <si>
    <t>Sq. Ft.</t>
  </si>
  <si>
    <t>5-10</t>
  </si>
  <si>
    <t>g+4</t>
  </si>
  <si>
    <t>no incre</t>
  </si>
  <si>
    <t>11-20</t>
  </si>
  <si>
    <t>21-30</t>
  </si>
  <si>
    <t>31 and above</t>
  </si>
  <si>
    <t>Year</t>
  </si>
  <si>
    <t>Year of Construction</t>
  </si>
  <si>
    <t>Age of the Building</t>
  </si>
  <si>
    <t>Life of the building estimated</t>
  </si>
  <si>
    <t>Age in years</t>
  </si>
  <si>
    <t>Deprication %</t>
  </si>
  <si>
    <t>Floor Wise</t>
  </si>
  <si>
    <t>Guideline Rate (New Property) -A</t>
  </si>
  <si>
    <t>(-) Land Cost - B</t>
  </si>
  <si>
    <t>A-B = C</t>
  </si>
  <si>
    <t>Depreciation percentage - D</t>
  </si>
  <si>
    <t>Depreciated Cost</t>
  </si>
  <si>
    <t>Guideline Rate (After Depreciation) B+ (C x D)</t>
  </si>
  <si>
    <t>Half or Semi Pakka Sturucture &amp; Kaccha Structure</t>
  </si>
  <si>
    <t>RCC / Other Pukka</t>
  </si>
  <si>
    <t>Floor</t>
  </si>
  <si>
    <t>office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</si>
</sst>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Arial Narrow"/>
      <family val="2"/>
    </font>
    <font>
      <sz val="10"/>
      <color theme="1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30">
    <border>
      <left/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000000"/>
      </left>
      <right/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rgb="FF000000"/>
      </bottom>
      <diagonal/>
    </border>
    <border>
      <left style="medium">
        <color indexed="64"/>
      </left>
      <right/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73">
    <xf numFmtId="0" fontId="0" fillId="0" borderId="0" xfId="0"/>
    <xf numFmtId="43" fontId="0" fillId="0" borderId="0" xfId="1" applyFont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0" borderId="2" xfId="0" applyBorder="1"/>
    <xf numFmtId="0" fontId="0" fillId="0" borderId="8" xfId="0" applyBorder="1"/>
    <xf numFmtId="0" fontId="0" fillId="0" borderId="1" xfId="0" applyBorder="1"/>
    <xf numFmtId="43" fontId="3" fillId="0" borderId="0" xfId="1" applyFont="1" applyBorder="1"/>
    <xf numFmtId="43" fontId="2" fillId="0" borderId="0" xfId="1" applyFont="1" applyBorder="1"/>
    <xf numFmtId="0" fontId="0" fillId="0" borderId="6" xfId="0" applyBorder="1" applyAlignment="1">
      <alignment wrapText="1"/>
    </xf>
    <xf numFmtId="0" fontId="3" fillId="0" borderId="0" xfId="0" applyFont="1"/>
    <xf numFmtId="0" fontId="2" fillId="0" borderId="0" xfId="0" applyFont="1"/>
    <xf numFmtId="9" fontId="3" fillId="0" borderId="0" xfId="0" applyNumberFormat="1" applyFont="1"/>
    <xf numFmtId="10" fontId="2" fillId="0" borderId="0" xfId="0" applyNumberFormat="1" applyFont="1"/>
    <xf numFmtId="43" fontId="0" fillId="0" borderId="7" xfId="0" applyNumberFormat="1" applyBorder="1"/>
    <xf numFmtId="43" fontId="0" fillId="0" borderId="7" xfId="1" applyFont="1" applyBorder="1"/>
    <xf numFmtId="43" fontId="2" fillId="0" borderId="0" xfId="0" applyNumberFormat="1" applyFont="1"/>
    <xf numFmtId="43" fontId="0" fillId="0" borderId="0" xfId="0" applyNumberFormat="1"/>
    <xf numFmtId="164" fontId="0" fillId="0" borderId="7" xfId="0" applyNumberFormat="1" applyBorder="1"/>
    <xf numFmtId="43" fontId="0" fillId="0" borderId="8" xfId="0" applyNumberFormat="1" applyBorder="1"/>
    <xf numFmtId="0" fontId="0" fillId="0" borderId="9" xfId="0" applyBorder="1"/>
    <xf numFmtId="43" fontId="0" fillId="0" borderId="9" xfId="1" applyFont="1" applyBorder="1"/>
    <xf numFmtId="9" fontId="0" fillId="0" borderId="9" xfId="0" applyNumberFormat="1" applyBorder="1"/>
    <xf numFmtId="43" fontId="0" fillId="2" borderId="9" xfId="1" applyFont="1" applyFill="1" applyBorder="1"/>
    <xf numFmtId="0" fontId="0" fillId="2" borderId="9" xfId="0" applyFill="1" applyBorder="1"/>
    <xf numFmtId="43" fontId="0" fillId="2" borderId="9" xfId="0" applyNumberFormat="1" applyFill="1" applyBorder="1"/>
    <xf numFmtId="0" fontId="0" fillId="0" borderId="9" xfId="0" applyBorder="1" applyAlignment="1">
      <alignment wrapText="1"/>
    </xf>
    <xf numFmtId="43" fontId="0" fillId="0" borderId="0" xfId="1" applyFont="1" applyBorder="1"/>
    <xf numFmtId="0" fontId="2" fillId="0" borderId="9" xfId="0" applyFont="1" applyBorder="1"/>
    <xf numFmtId="0" fontId="2" fillId="0" borderId="9" xfId="1" applyNumberFormat="1" applyFont="1" applyBorder="1"/>
    <xf numFmtId="0" fontId="4" fillId="0" borderId="9" xfId="0" applyFont="1" applyBorder="1"/>
    <xf numFmtId="0" fontId="0" fillId="0" borderId="0" xfId="0" applyBorder="1"/>
    <xf numFmtId="0" fontId="5" fillId="0" borderId="0" xfId="0" applyFont="1" applyBorder="1" applyAlignment="1">
      <alignment horizontal="right" wrapText="1"/>
    </xf>
    <xf numFmtId="9" fontId="0" fillId="0" borderId="9" xfId="1" applyNumberFormat="1" applyFont="1" applyBorder="1"/>
    <xf numFmtId="0" fontId="0" fillId="0" borderId="11" xfId="0" applyBorder="1" applyAlignment="1">
      <alignment horizontal="center"/>
    </xf>
    <xf numFmtId="0" fontId="5" fillId="0" borderId="12" xfId="0" applyFont="1" applyBorder="1" applyAlignment="1">
      <alignment horizontal="center" wrapText="1"/>
    </xf>
    <xf numFmtId="0" fontId="0" fillId="0" borderId="0" xfId="0" applyAlignment="1">
      <alignment horizontal="center"/>
    </xf>
    <xf numFmtId="0" fontId="5" fillId="0" borderId="10" xfId="0" applyFont="1" applyBorder="1" applyAlignment="1">
      <alignment horizontal="center" wrapText="1"/>
    </xf>
    <xf numFmtId="0" fontId="0" fillId="0" borderId="13" xfId="0" applyBorder="1"/>
    <xf numFmtId="0" fontId="0" fillId="0" borderId="16" xfId="0" applyBorder="1"/>
    <xf numFmtId="0" fontId="5" fillId="0" borderId="17" xfId="0" applyFont="1" applyBorder="1" applyAlignment="1">
      <alignment horizontal="center" wrapText="1"/>
    </xf>
    <xf numFmtId="0" fontId="5" fillId="0" borderId="18" xfId="0" applyFont="1" applyBorder="1"/>
    <xf numFmtId="0" fontId="0" fillId="0" borderId="19" xfId="0" applyBorder="1"/>
    <xf numFmtId="0" fontId="0" fillId="0" borderId="20" xfId="0" applyBorder="1"/>
    <xf numFmtId="0" fontId="0" fillId="0" borderId="0" xfId="0" applyBorder="1" applyAlignment="1">
      <alignment horizontal="center"/>
    </xf>
    <xf numFmtId="0" fontId="5" fillId="0" borderId="21" xfId="0" applyFont="1" applyBorder="1" applyAlignment="1">
      <alignment horizontal="center" wrapText="1"/>
    </xf>
    <xf numFmtId="0" fontId="5" fillId="0" borderId="22" xfId="0" applyFont="1" applyBorder="1" applyAlignment="1">
      <alignment horizontal="center" wrapText="1"/>
    </xf>
    <xf numFmtId="0" fontId="0" fillId="0" borderId="23" xfId="0" applyBorder="1"/>
    <xf numFmtId="0" fontId="0" fillId="0" borderId="24" xfId="0" applyBorder="1"/>
    <xf numFmtId="0" fontId="0" fillId="0" borderId="24" xfId="0" applyFill="1" applyBorder="1"/>
    <xf numFmtId="0" fontId="0" fillId="0" borderId="25" xfId="0" applyFill="1" applyBorder="1"/>
    <xf numFmtId="0" fontId="0" fillId="0" borderId="26" xfId="0" applyBorder="1"/>
    <xf numFmtId="0" fontId="2" fillId="0" borderId="27" xfId="0" applyFont="1" applyBorder="1" applyAlignment="1">
      <alignment horizontal="center" vertical="center"/>
    </xf>
    <xf numFmtId="0" fontId="0" fillId="0" borderId="27" xfId="0" applyBorder="1"/>
    <xf numFmtId="0" fontId="2" fillId="0" borderId="27" xfId="0" applyFont="1" applyBorder="1"/>
    <xf numFmtId="9" fontId="0" fillId="0" borderId="27" xfId="0" applyNumberFormat="1" applyBorder="1"/>
    <xf numFmtId="9" fontId="0" fillId="0" borderId="28" xfId="0" applyNumberFormat="1" applyBorder="1"/>
    <xf numFmtId="0" fontId="5" fillId="0" borderId="23" xfId="0" applyFont="1" applyFill="1" applyBorder="1" applyAlignment="1">
      <alignment wrapText="1"/>
    </xf>
    <xf numFmtId="0" fontId="2" fillId="0" borderId="24" xfId="0" applyFont="1" applyBorder="1" applyAlignment="1">
      <alignment horizontal="center" vertical="center"/>
    </xf>
    <xf numFmtId="0" fontId="2" fillId="0" borderId="24" xfId="0" applyFont="1" applyBorder="1"/>
    <xf numFmtId="0" fontId="0" fillId="0" borderId="24" xfId="0" quotePrefix="1" applyBorder="1"/>
    <xf numFmtId="17" fontId="0" fillId="0" borderId="24" xfId="0" quotePrefix="1" applyNumberFormat="1" applyBorder="1"/>
    <xf numFmtId="0" fontId="0" fillId="0" borderId="25" xfId="0" applyBorder="1"/>
    <xf numFmtId="0" fontId="5" fillId="0" borderId="17" xfId="0" applyFont="1" applyBorder="1" applyAlignment="1">
      <alignment wrapText="1"/>
    </xf>
    <xf numFmtId="0" fontId="5" fillId="0" borderId="10" xfId="0" applyFont="1" applyBorder="1" applyAlignment="1">
      <alignment horizontal="right" wrapText="1"/>
    </xf>
    <xf numFmtId="0" fontId="0" fillId="0" borderId="29" xfId="0" applyBorder="1"/>
    <xf numFmtId="0" fontId="0" fillId="0" borderId="15" xfId="0" applyBorder="1"/>
    <xf numFmtId="0" fontId="0" fillId="0" borderId="14" xfId="0" applyBorder="1"/>
    <xf numFmtId="0" fontId="5" fillId="0" borderId="18" xfId="0" applyFont="1" applyBorder="1" applyAlignment="1">
      <alignment horizontal="center"/>
    </xf>
    <xf numFmtId="0" fontId="5" fillId="0" borderId="20" xfId="0" applyFont="1" applyBorder="1" applyAlignment="1">
      <alignment horizont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57</xdr:row>
      <xdr:rowOff>0</xdr:rowOff>
    </xdr:from>
    <xdr:to>
      <xdr:col>13</xdr:col>
      <xdr:colOff>750952</xdr:colOff>
      <xdr:row>94</xdr:row>
      <xdr:rowOff>94336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04850" y="11706225"/>
          <a:ext cx="12190477" cy="731428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96</xdr:row>
      <xdr:rowOff>0</xdr:rowOff>
    </xdr:from>
    <xdr:to>
      <xdr:col>13</xdr:col>
      <xdr:colOff>750952</xdr:colOff>
      <xdr:row>134</xdr:row>
      <xdr:rowOff>75286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04850" y="19307175"/>
          <a:ext cx="12190477" cy="731428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Q75"/>
  <sheetViews>
    <sheetView tabSelected="1" zoomScaleNormal="100" workbookViewId="0">
      <selection activeCell="H23" sqref="H23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3.7109375" bestFit="1" customWidth="1"/>
    <col min="4" max="4" width="13" customWidth="1"/>
    <col min="5" max="5" width="15.42578125" bestFit="1" customWidth="1"/>
    <col min="6" max="6" width="6.42578125" bestFit="1" customWidth="1"/>
    <col min="7" max="7" width="8.28515625" style="39" customWidth="1"/>
    <col min="8" max="8" width="13.7109375" style="37" bestFit="1" customWidth="1"/>
    <col min="9" max="9" width="12.5703125" style="34" bestFit="1" customWidth="1"/>
    <col min="10" max="10" width="12.28515625" bestFit="1" customWidth="1"/>
    <col min="11" max="11" width="12.5703125" bestFit="1" customWidth="1"/>
    <col min="12" max="12" width="12" bestFit="1" customWidth="1"/>
    <col min="14" max="14" width="13.140625" customWidth="1"/>
    <col min="15" max="15" width="11.85546875" customWidth="1"/>
    <col min="16" max="16" width="13.28515625" customWidth="1"/>
    <col min="17" max="17" width="16.28515625" customWidth="1"/>
  </cols>
  <sheetData>
    <row r="1" spans="2:17" ht="15.75" thickBot="1" x14ac:dyDescent="0.3">
      <c r="H1" s="47"/>
    </row>
    <row r="2" spans="2:17" ht="15.75" thickBot="1" x14ac:dyDescent="0.3">
      <c r="G2" s="71" t="s">
        <v>43</v>
      </c>
      <c r="H2" s="72"/>
    </row>
    <row r="3" spans="2:17" ht="27" thickBot="1" x14ac:dyDescent="0.3">
      <c r="B3" s="23" t="s">
        <v>45</v>
      </c>
      <c r="C3" s="24">
        <v>153660</v>
      </c>
      <c r="D3" s="23"/>
      <c r="E3" s="23"/>
      <c r="F3" s="23"/>
      <c r="G3" s="43" t="s">
        <v>33</v>
      </c>
      <c r="H3" s="48" t="s">
        <v>34</v>
      </c>
      <c r="I3" s="50"/>
      <c r="K3" s="60" t="s">
        <v>35</v>
      </c>
      <c r="L3" s="54"/>
      <c r="N3" s="44" t="s">
        <v>42</v>
      </c>
      <c r="O3" s="45"/>
      <c r="P3" s="45"/>
      <c r="Q3" s="46"/>
    </row>
    <row r="4" spans="2:17" ht="27" thickBot="1" x14ac:dyDescent="0.3">
      <c r="B4" s="23" t="s">
        <v>19</v>
      </c>
      <c r="C4" s="24">
        <v>0</v>
      </c>
      <c r="D4" s="23"/>
      <c r="E4" s="23"/>
      <c r="F4" s="23"/>
      <c r="G4" s="40">
        <v>1</v>
      </c>
      <c r="H4" s="49">
        <v>0</v>
      </c>
      <c r="I4" s="51">
        <v>100</v>
      </c>
      <c r="K4" s="61" t="s">
        <v>17</v>
      </c>
      <c r="L4" s="55" t="s">
        <v>18</v>
      </c>
      <c r="N4" s="43" t="s">
        <v>33</v>
      </c>
      <c r="O4" s="66" t="s">
        <v>34</v>
      </c>
      <c r="P4" s="68"/>
    </row>
    <row r="5" spans="2:17" ht="15.75" thickBot="1" x14ac:dyDescent="0.3">
      <c r="B5" s="23" t="s">
        <v>36</v>
      </c>
      <c r="C5" s="26">
        <f>C3+C4</f>
        <v>153660</v>
      </c>
      <c r="D5" s="27" t="s">
        <v>21</v>
      </c>
      <c r="E5" s="28">
        <f>ROUND(C5/10.764,0)</f>
        <v>14275</v>
      </c>
      <c r="F5" s="27" t="s">
        <v>22</v>
      </c>
      <c r="G5" s="40">
        <v>2</v>
      </c>
      <c r="H5" s="49">
        <v>0</v>
      </c>
      <c r="I5" s="51">
        <v>100</v>
      </c>
      <c r="K5" s="51">
        <v>30250</v>
      </c>
      <c r="L5" s="56">
        <v>26620</v>
      </c>
      <c r="N5" s="40">
        <v>1</v>
      </c>
      <c r="O5" s="67">
        <v>0</v>
      </c>
      <c r="P5" s="51">
        <v>100</v>
      </c>
    </row>
    <row r="6" spans="2:17" ht="15.75" thickBot="1" x14ac:dyDescent="0.3">
      <c r="B6" s="23" t="s">
        <v>37</v>
      </c>
      <c r="C6" s="24">
        <v>48610</v>
      </c>
      <c r="D6" s="23"/>
      <c r="E6" s="23"/>
      <c r="F6" s="23"/>
      <c r="G6" s="40">
        <v>3</v>
      </c>
      <c r="H6" s="49">
        <v>5</v>
      </c>
      <c r="I6" s="51">
        <v>95</v>
      </c>
      <c r="K6" s="62" t="s">
        <v>44</v>
      </c>
      <c r="L6" s="57" t="s">
        <v>20</v>
      </c>
      <c r="N6" s="40">
        <v>2</v>
      </c>
      <c r="O6" s="67">
        <v>0</v>
      </c>
      <c r="P6" s="51">
        <v>100</v>
      </c>
    </row>
    <row r="7" spans="2:17" ht="15.75" thickBot="1" x14ac:dyDescent="0.3">
      <c r="B7" s="23" t="s">
        <v>38</v>
      </c>
      <c r="C7" s="24">
        <f>C5-C6</f>
        <v>105050</v>
      </c>
      <c r="D7" s="23"/>
      <c r="E7" s="23"/>
      <c r="F7" s="23"/>
      <c r="G7" s="40">
        <v>4</v>
      </c>
      <c r="H7" s="49">
        <v>5</v>
      </c>
      <c r="I7" s="52">
        <v>95</v>
      </c>
      <c r="K7" s="51" t="s">
        <v>24</v>
      </c>
      <c r="L7" s="56" t="s">
        <v>25</v>
      </c>
      <c r="N7" s="40">
        <v>3</v>
      </c>
      <c r="O7" s="67">
        <v>5</v>
      </c>
      <c r="P7" s="51">
        <v>95</v>
      </c>
    </row>
    <row r="8" spans="2:17" ht="15.75" thickBot="1" x14ac:dyDescent="0.3">
      <c r="B8" s="23" t="s">
        <v>39</v>
      </c>
      <c r="C8" s="36">
        <v>0.31</v>
      </c>
      <c r="D8" s="25">
        <f>1-C8</f>
        <v>0.69</v>
      </c>
      <c r="E8" s="23"/>
      <c r="F8" s="23"/>
      <c r="G8" s="40">
        <v>5</v>
      </c>
      <c r="H8" s="49">
        <v>5</v>
      </c>
      <c r="I8" s="52">
        <v>95</v>
      </c>
      <c r="K8" s="51"/>
      <c r="L8" s="56"/>
      <c r="N8" s="40">
        <v>4</v>
      </c>
      <c r="O8" s="67">
        <v>5</v>
      </c>
      <c r="P8" s="51">
        <v>95</v>
      </c>
    </row>
    <row r="9" spans="2:17" ht="15.75" thickBot="1" x14ac:dyDescent="0.3">
      <c r="B9" s="29" t="s">
        <v>40</v>
      </c>
      <c r="D9" s="24">
        <f>ROUND(C7*D8,0)</f>
        <v>72485</v>
      </c>
      <c r="E9" s="23"/>
      <c r="F9" s="23"/>
      <c r="G9" s="40">
        <v>6</v>
      </c>
      <c r="H9" s="49">
        <v>6</v>
      </c>
      <c r="I9" s="52">
        <v>94</v>
      </c>
      <c r="K9" s="63" t="s">
        <v>23</v>
      </c>
      <c r="L9" s="58">
        <v>0.05</v>
      </c>
      <c r="N9" s="40">
        <v>5</v>
      </c>
      <c r="O9" s="67">
        <v>5</v>
      </c>
      <c r="P9" s="51">
        <v>95</v>
      </c>
    </row>
    <row r="10" spans="2:17" ht="15.75" thickBot="1" x14ac:dyDescent="0.3">
      <c r="B10" s="23" t="s">
        <v>41</v>
      </c>
      <c r="C10" s="26">
        <f>C6+D9</f>
        <v>121095</v>
      </c>
      <c r="D10" s="27" t="s">
        <v>21</v>
      </c>
      <c r="E10" s="28">
        <f>ROUND(C10/10.764,0)</f>
        <v>11250</v>
      </c>
      <c r="F10" s="27" t="s">
        <v>22</v>
      </c>
      <c r="G10" s="40">
        <v>7</v>
      </c>
      <c r="H10" s="49">
        <v>7</v>
      </c>
      <c r="I10" s="52">
        <v>93</v>
      </c>
      <c r="K10" s="64" t="s">
        <v>26</v>
      </c>
      <c r="L10" s="58">
        <v>0.1</v>
      </c>
      <c r="N10" s="40">
        <v>6</v>
      </c>
      <c r="O10" s="67">
        <v>6.5</v>
      </c>
      <c r="P10" s="51">
        <f t="shared" ref="P10:P15" si="0">P9-1.5</f>
        <v>93.5</v>
      </c>
    </row>
    <row r="11" spans="2:17" ht="15.75" thickBot="1" x14ac:dyDescent="0.3">
      <c r="C11" s="30"/>
      <c r="E11">
        <v>660</v>
      </c>
      <c r="G11" s="40">
        <v>8</v>
      </c>
      <c r="H11" s="49">
        <v>8</v>
      </c>
      <c r="I11" s="52">
        <v>92</v>
      </c>
      <c r="K11" s="51" t="s">
        <v>27</v>
      </c>
      <c r="L11" s="58">
        <v>0.15</v>
      </c>
      <c r="N11" s="40">
        <v>7</v>
      </c>
      <c r="O11" s="67">
        <v>8</v>
      </c>
      <c r="P11" s="51">
        <f t="shared" si="0"/>
        <v>92</v>
      </c>
    </row>
    <row r="12" spans="2:17" ht="15.75" thickBot="1" x14ac:dyDescent="0.3">
      <c r="B12" s="31" t="s">
        <v>29</v>
      </c>
      <c r="C12" s="32">
        <v>2024</v>
      </c>
      <c r="E12" s="20">
        <f>E10*E11</f>
        <v>7425000</v>
      </c>
      <c r="G12" s="40">
        <v>9</v>
      </c>
      <c r="H12" s="49">
        <v>9</v>
      </c>
      <c r="I12" s="52">
        <v>91</v>
      </c>
      <c r="K12" s="65" t="s">
        <v>28</v>
      </c>
      <c r="L12" s="59">
        <v>0.2</v>
      </c>
      <c r="N12" s="40">
        <v>8</v>
      </c>
      <c r="O12" s="67">
        <v>9.5</v>
      </c>
      <c r="P12" s="51">
        <f t="shared" si="0"/>
        <v>90.5</v>
      </c>
    </row>
    <row r="13" spans="2:17" ht="15.75" thickBot="1" x14ac:dyDescent="0.3">
      <c r="B13" s="31" t="s">
        <v>30</v>
      </c>
      <c r="C13" s="32">
        <v>1993</v>
      </c>
      <c r="D13" s="20"/>
      <c r="G13" s="40">
        <v>10</v>
      </c>
      <c r="H13" s="49">
        <v>10</v>
      </c>
      <c r="I13" s="52">
        <v>90</v>
      </c>
      <c r="K13" s="69"/>
      <c r="L13" s="42"/>
      <c r="N13" s="40">
        <v>9</v>
      </c>
      <c r="O13" s="67">
        <v>11</v>
      </c>
      <c r="P13" s="51">
        <f t="shared" si="0"/>
        <v>89</v>
      </c>
    </row>
    <row r="14" spans="2:17" ht="15.75" thickBot="1" x14ac:dyDescent="0.3">
      <c r="B14" s="31" t="s">
        <v>31</v>
      </c>
      <c r="C14" s="32">
        <f>C12-C13</f>
        <v>31</v>
      </c>
      <c r="G14" s="40">
        <v>11</v>
      </c>
      <c r="H14" s="49">
        <v>11</v>
      </c>
      <c r="I14" s="52">
        <v>89</v>
      </c>
      <c r="K14" s="41"/>
      <c r="L14" s="70"/>
      <c r="N14" s="40">
        <v>10</v>
      </c>
      <c r="O14" s="67">
        <v>12.5</v>
      </c>
      <c r="P14" s="51">
        <f t="shared" si="0"/>
        <v>87.5</v>
      </c>
    </row>
    <row r="15" spans="2:17" ht="17.25" thickBot="1" x14ac:dyDescent="0.35">
      <c r="B15" s="33" t="s">
        <v>32</v>
      </c>
      <c r="C15" s="31">
        <f>60-C14</f>
        <v>29</v>
      </c>
      <c r="G15" s="40">
        <v>12</v>
      </c>
      <c r="H15" s="49">
        <v>12</v>
      </c>
      <c r="I15" s="52">
        <v>88</v>
      </c>
      <c r="N15" s="40">
        <v>11</v>
      </c>
      <c r="O15" s="67">
        <v>14</v>
      </c>
      <c r="P15" s="51">
        <f t="shared" si="0"/>
        <v>86</v>
      </c>
    </row>
    <row r="16" spans="2:17" ht="15.75" thickBot="1" x14ac:dyDescent="0.3">
      <c r="E16" s="20"/>
      <c r="G16" s="40">
        <v>13</v>
      </c>
      <c r="H16" s="49">
        <v>13</v>
      </c>
      <c r="I16" s="52">
        <v>87</v>
      </c>
      <c r="J16" s="20"/>
      <c r="N16" s="40">
        <v>12</v>
      </c>
      <c r="O16" s="67">
        <v>15.5</v>
      </c>
      <c r="P16" s="51">
        <f t="shared" ref="P16:P63" si="1">P15-1.5</f>
        <v>84.5</v>
      </c>
    </row>
    <row r="17" spans="7:16" ht="15.75" thickBot="1" x14ac:dyDescent="0.3">
      <c r="G17" s="40">
        <v>14</v>
      </c>
      <c r="H17" s="49">
        <v>14</v>
      </c>
      <c r="I17" s="52">
        <v>86</v>
      </c>
      <c r="K17" s="20"/>
      <c r="L17" s="20"/>
      <c r="N17" s="40">
        <v>13</v>
      </c>
      <c r="O17" s="67">
        <v>17</v>
      </c>
      <c r="P17" s="51">
        <f t="shared" si="1"/>
        <v>83</v>
      </c>
    </row>
    <row r="18" spans="7:16" ht="15.75" thickBot="1" x14ac:dyDescent="0.3">
      <c r="G18" s="40">
        <v>15</v>
      </c>
      <c r="H18" s="49">
        <v>15</v>
      </c>
      <c r="I18" s="52">
        <v>85</v>
      </c>
      <c r="J18" s="20"/>
      <c r="L18" s="20"/>
      <c r="N18" s="40">
        <v>14</v>
      </c>
      <c r="O18" s="67">
        <v>18.5</v>
      </c>
      <c r="P18" s="51">
        <f t="shared" si="1"/>
        <v>81.5</v>
      </c>
    </row>
    <row r="19" spans="7:16" ht="15.75" thickBot="1" x14ac:dyDescent="0.3">
      <c r="G19" s="40">
        <v>16</v>
      </c>
      <c r="H19" s="49">
        <v>16</v>
      </c>
      <c r="I19" s="52">
        <v>84</v>
      </c>
      <c r="N19" s="40">
        <v>15</v>
      </c>
      <c r="O19" s="67">
        <v>20</v>
      </c>
      <c r="P19" s="51">
        <f t="shared" si="1"/>
        <v>80</v>
      </c>
    </row>
    <row r="20" spans="7:16" ht="15.75" thickBot="1" x14ac:dyDescent="0.3">
      <c r="G20" s="40">
        <v>17</v>
      </c>
      <c r="H20" s="49">
        <v>17</v>
      </c>
      <c r="I20" s="52">
        <v>83</v>
      </c>
      <c r="N20" s="40">
        <v>16</v>
      </c>
      <c r="O20" s="67">
        <v>21.5</v>
      </c>
      <c r="P20" s="51">
        <f t="shared" si="1"/>
        <v>78.5</v>
      </c>
    </row>
    <row r="21" spans="7:16" ht="15.75" thickBot="1" x14ac:dyDescent="0.3">
      <c r="G21" s="40">
        <v>18</v>
      </c>
      <c r="H21" s="49">
        <v>18</v>
      </c>
      <c r="I21" s="52">
        <v>82</v>
      </c>
      <c r="N21" s="40">
        <v>17</v>
      </c>
      <c r="O21" s="67">
        <v>23</v>
      </c>
      <c r="P21" s="51">
        <f t="shared" si="1"/>
        <v>77</v>
      </c>
    </row>
    <row r="22" spans="7:16" ht="15.75" thickBot="1" x14ac:dyDescent="0.3">
      <c r="G22" s="40">
        <v>19</v>
      </c>
      <c r="H22" s="49">
        <v>19</v>
      </c>
      <c r="I22" s="52">
        <v>81</v>
      </c>
      <c r="N22" s="40">
        <v>18</v>
      </c>
      <c r="O22" s="67">
        <v>24.5</v>
      </c>
      <c r="P22" s="51">
        <f t="shared" si="1"/>
        <v>75.5</v>
      </c>
    </row>
    <row r="23" spans="7:16" ht="15.75" thickBot="1" x14ac:dyDescent="0.3">
      <c r="G23" s="40">
        <v>20</v>
      </c>
      <c r="H23" s="49">
        <v>20</v>
      </c>
      <c r="I23" s="52">
        <v>80</v>
      </c>
      <c r="N23" s="40">
        <v>19</v>
      </c>
      <c r="O23" s="67">
        <v>26</v>
      </c>
      <c r="P23" s="51">
        <f t="shared" si="1"/>
        <v>74</v>
      </c>
    </row>
    <row r="24" spans="7:16" ht="15.75" thickBot="1" x14ac:dyDescent="0.3">
      <c r="G24" s="40">
        <v>21</v>
      </c>
      <c r="H24" s="49">
        <v>21</v>
      </c>
      <c r="I24" s="52">
        <v>79</v>
      </c>
      <c r="N24" s="40">
        <v>20</v>
      </c>
      <c r="O24" s="67">
        <v>27.5</v>
      </c>
      <c r="P24" s="51">
        <f t="shared" si="1"/>
        <v>72.5</v>
      </c>
    </row>
    <row r="25" spans="7:16" ht="15.75" thickBot="1" x14ac:dyDescent="0.3">
      <c r="G25" s="40">
        <v>22</v>
      </c>
      <c r="H25" s="49">
        <v>22</v>
      </c>
      <c r="I25" s="52">
        <v>78</v>
      </c>
      <c r="N25" s="40">
        <v>21</v>
      </c>
      <c r="O25" s="67">
        <v>29</v>
      </c>
      <c r="P25" s="51">
        <f t="shared" si="1"/>
        <v>71</v>
      </c>
    </row>
    <row r="26" spans="7:16" ht="15.75" thickBot="1" x14ac:dyDescent="0.3">
      <c r="G26" s="40">
        <v>23</v>
      </c>
      <c r="H26" s="49">
        <v>23</v>
      </c>
      <c r="I26" s="52">
        <v>77</v>
      </c>
      <c r="N26" s="40">
        <v>22</v>
      </c>
      <c r="O26" s="67">
        <v>30.5</v>
      </c>
      <c r="P26" s="51">
        <f t="shared" si="1"/>
        <v>69.5</v>
      </c>
    </row>
    <row r="27" spans="7:16" ht="15.75" thickBot="1" x14ac:dyDescent="0.3">
      <c r="G27" s="40">
        <v>24</v>
      </c>
      <c r="H27" s="49">
        <v>24</v>
      </c>
      <c r="I27" s="52">
        <v>76</v>
      </c>
      <c r="N27" s="40">
        <v>23</v>
      </c>
      <c r="O27" s="67">
        <v>32</v>
      </c>
      <c r="P27" s="51">
        <f t="shared" si="1"/>
        <v>68</v>
      </c>
    </row>
    <row r="28" spans="7:16" ht="15.75" thickBot="1" x14ac:dyDescent="0.3">
      <c r="G28" s="40">
        <v>25</v>
      </c>
      <c r="H28" s="49">
        <v>25</v>
      </c>
      <c r="I28" s="52">
        <v>75</v>
      </c>
      <c r="N28" s="40">
        <v>24</v>
      </c>
      <c r="O28" s="67">
        <v>33.5</v>
      </c>
      <c r="P28" s="51">
        <f t="shared" si="1"/>
        <v>66.5</v>
      </c>
    </row>
    <row r="29" spans="7:16" ht="15.75" thickBot="1" x14ac:dyDescent="0.3">
      <c r="G29" s="40">
        <v>26</v>
      </c>
      <c r="H29" s="49">
        <v>26</v>
      </c>
      <c r="I29" s="52">
        <v>74</v>
      </c>
      <c r="N29" s="40">
        <v>25</v>
      </c>
      <c r="O29" s="67">
        <v>35</v>
      </c>
      <c r="P29" s="51">
        <f t="shared" si="1"/>
        <v>65</v>
      </c>
    </row>
    <row r="30" spans="7:16" ht="15.75" thickBot="1" x14ac:dyDescent="0.3">
      <c r="G30" s="40">
        <v>27</v>
      </c>
      <c r="H30" s="49">
        <v>27</v>
      </c>
      <c r="I30" s="52">
        <v>73</v>
      </c>
      <c r="N30" s="40">
        <v>26</v>
      </c>
      <c r="O30" s="67">
        <v>36.5</v>
      </c>
      <c r="P30" s="51">
        <f t="shared" si="1"/>
        <v>63.5</v>
      </c>
    </row>
    <row r="31" spans="7:16" ht="15.75" thickBot="1" x14ac:dyDescent="0.3">
      <c r="G31" s="40">
        <v>28</v>
      </c>
      <c r="H31" s="49">
        <v>28</v>
      </c>
      <c r="I31" s="52">
        <v>72</v>
      </c>
      <c r="N31" s="40">
        <v>27</v>
      </c>
      <c r="O31" s="67">
        <v>38</v>
      </c>
      <c r="P31" s="51">
        <f t="shared" si="1"/>
        <v>62</v>
      </c>
    </row>
    <row r="32" spans="7:16" ht="15.75" thickBot="1" x14ac:dyDescent="0.3">
      <c r="G32" s="40">
        <v>29</v>
      </c>
      <c r="H32" s="49">
        <v>29</v>
      </c>
      <c r="I32" s="52">
        <v>71</v>
      </c>
      <c r="N32" s="40">
        <v>28</v>
      </c>
      <c r="O32" s="67">
        <v>39.5</v>
      </c>
      <c r="P32" s="51">
        <f t="shared" si="1"/>
        <v>60.5</v>
      </c>
    </row>
    <row r="33" spans="7:16" ht="15.75" thickBot="1" x14ac:dyDescent="0.3">
      <c r="G33" s="40">
        <v>30</v>
      </c>
      <c r="H33" s="49">
        <v>30</v>
      </c>
      <c r="I33" s="52">
        <v>70</v>
      </c>
      <c r="N33" s="40">
        <v>29</v>
      </c>
      <c r="O33" s="67">
        <v>41</v>
      </c>
      <c r="P33" s="51">
        <f t="shared" si="1"/>
        <v>59</v>
      </c>
    </row>
    <row r="34" spans="7:16" ht="15.75" thickBot="1" x14ac:dyDescent="0.3">
      <c r="G34" s="40">
        <v>31</v>
      </c>
      <c r="H34" s="49">
        <v>31</v>
      </c>
      <c r="I34" s="52">
        <v>69</v>
      </c>
      <c r="N34" s="40">
        <v>30</v>
      </c>
      <c r="O34" s="67">
        <v>42.5</v>
      </c>
      <c r="P34" s="51">
        <f t="shared" si="1"/>
        <v>57.5</v>
      </c>
    </row>
    <row r="35" spans="7:16" ht="15.75" thickBot="1" x14ac:dyDescent="0.3">
      <c r="G35" s="40">
        <v>32</v>
      </c>
      <c r="H35" s="49">
        <v>32</v>
      </c>
      <c r="I35" s="52">
        <v>68</v>
      </c>
      <c r="N35" s="40">
        <v>31</v>
      </c>
      <c r="O35" s="67">
        <v>44</v>
      </c>
      <c r="P35" s="51">
        <f t="shared" si="1"/>
        <v>56</v>
      </c>
    </row>
    <row r="36" spans="7:16" ht="15.75" thickBot="1" x14ac:dyDescent="0.3">
      <c r="G36" s="40">
        <v>33</v>
      </c>
      <c r="H36" s="49">
        <v>33</v>
      </c>
      <c r="I36" s="52">
        <v>67</v>
      </c>
      <c r="N36" s="40">
        <v>32</v>
      </c>
      <c r="O36" s="67">
        <v>45.5</v>
      </c>
      <c r="P36" s="51">
        <f t="shared" si="1"/>
        <v>54.5</v>
      </c>
    </row>
    <row r="37" spans="7:16" ht="15.75" thickBot="1" x14ac:dyDescent="0.3">
      <c r="G37" s="40">
        <v>34</v>
      </c>
      <c r="H37" s="49">
        <v>34</v>
      </c>
      <c r="I37" s="52">
        <v>66</v>
      </c>
      <c r="N37" s="40">
        <v>33</v>
      </c>
      <c r="O37" s="67">
        <v>47</v>
      </c>
      <c r="P37" s="51">
        <f t="shared" si="1"/>
        <v>53</v>
      </c>
    </row>
    <row r="38" spans="7:16" ht="15.75" thickBot="1" x14ac:dyDescent="0.3">
      <c r="G38" s="40">
        <v>35</v>
      </c>
      <c r="H38" s="49">
        <v>35</v>
      </c>
      <c r="I38" s="52">
        <v>65</v>
      </c>
      <c r="N38" s="40">
        <v>34</v>
      </c>
      <c r="O38" s="67">
        <v>48.5</v>
      </c>
      <c r="P38" s="51">
        <f t="shared" si="1"/>
        <v>51.5</v>
      </c>
    </row>
    <row r="39" spans="7:16" ht="15.75" thickBot="1" x14ac:dyDescent="0.3">
      <c r="G39" s="40">
        <v>36</v>
      </c>
      <c r="H39" s="49">
        <v>36</v>
      </c>
      <c r="I39" s="52">
        <v>64</v>
      </c>
      <c r="N39" s="40">
        <v>35</v>
      </c>
      <c r="O39" s="67">
        <v>50</v>
      </c>
      <c r="P39" s="51">
        <f t="shared" si="1"/>
        <v>50</v>
      </c>
    </row>
    <row r="40" spans="7:16" ht="15.75" thickBot="1" x14ac:dyDescent="0.3">
      <c r="G40" s="40">
        <v>37</v>
      </c>
      <c r="H40" s="49">
        <v>37</v>
      </c>
      <c r="I40" s="52">
        <v>63</v>
      </c>
      <c r="N40" s="40">
        <v>36</v>
      </c>
      <c r="O40" s="67">
        <v>51.5</v>
      </c>
      <c r="P40" s="51">
        <f t="shared" si="1"/>
        <v>48.5</v>
      </c>
    </row>
    <row r="41" spans="7:16" ht="15.75" thickBot="1" x14ac:dyDescent="0.3">
      <c r="G41" s="40">
        <v>38</v>
      </c>
      <c r="H41" s="49">
        <v>38</v>
      </c>
      <c r="I41" s="52">
        <v>62</v>
      </c>
      <c r="N41" s="40">
        <v>37</v>
      </c>
      <c r="O41" s="67">
        <v>53</v>
      </c>
      <c r="P41" s="51">
        <f t="shared" si="1"/>
        <v>47</v>
      </c>
    </row>
    <row r="42" spans="7:16" ht="15.75" thickBot="1" x14ac:dyDescent="0.3">
      <c r="G42" s="40">
        <v>39</v>
      </c>
      <c r="H42" s="49">
        <v>39</v>
      </c>
      <c r="I42" s="52">
        <v>61</v>
      </c>
      <c r="N42" s="40">
        <v>38</v>
      </c>
      <c r="O42" s="67">
        <v>54.5</v>
      </c>
      <c r="P42" s="51">
        <f t="shared" si="1"/>
        <v>45.5</v>
      </c>
    </row>
    <row r="43" spans="7:16" ht="15.75" thickBot="1" x14ac:dyDescent="0.3">
      <c r="G43" s="40">
        <v>40</v>
      </c>
      <c r="H43" s="49">
        <v>40</v>
      </c>
      <c r="I43" s="52">
        <v>60</v>
      </c>
      <c r="N43" s="40">
        <v>39</v>
      </c>
      <c r="O43" s="67">
        <v>56</v>
      </c>
      <c r="P43" s="51">
        <f t="shared" si="1"/>
        <v>44</v>
      </c>
    </row>
    <row r="44" spans="7:16" ht="15.75" thickBot="1" x14ac:dyDescent="0.3">
      <c r="G44" s="40">
        <v>41</v>
      </c>
      <c r="H44" s="49">
        <v>41</v>
      </c>
      <c r="I44" s="52">
        <v>59</v>
      </c>
      <c r="N44" s="40">
        <v>40</v>
      </c>
      <c r="O44" s="67">
        <v>57.5</v>
      </c>
      <c r="P44" s="51">
        <f t="shared" si="1"/>
        <v>42.5</v>
      </c>
    </row>
    <row r="45" spans="7:16" ht="15.75" thickBot="1" x14ac:dyDescent="0.3">
      <c r="G45" s="40">
        <v>42</v>
      </c>
      <c r="H45" s="49">
        <v>42</v>
      </c>
      <c r="I45" s="52">
        <v>58</v>
      </c>
      <c r="N45" s="40">
        <v>41</v>
      </c>
      <c r="O45" s="67">
        <v>59</v>
      </c>
      <c r="P45" s="51">
        <f t="shared" si="1"/>
        <v>41</v>
      </c>
    </row>
    <row r="46" spans="7:16" ht="15.75" thickBot="1" x14ac:dyDescent="0.3">
      <c r="G46" s="40">
        <v>43</v>
      </c>
      <c r="H46" s="49">
        <v>43</v>
      </c>
      <c r="I46" s="52">
        <v>57</v>
      </c>
      <c r="N46" s="40">
        <v>42</v>
      </c>
      <c r="O46" s="67">
        <v>60.5</v>
      </c>
      <c r="P46" s="51">
        <f t="shared" si="1"/>
        <v>39.5</v>
      </c>
    </row>
    <row r="47" spans="7:16" ht="15.75" thickBot="1" x14ac:dyDescent="0.3">
      <c r="G47" s="40">
        <v>44</v>
      </c>
      <c r="H47" s="49">
        <v>44</v>
      </c>
      <c r="I47" s="52">
        <v>56</v>
      </c>
      <c r="N47" s="40">
        <v>43</v>
      </c>
      <c r="O47" s="67">
        <v>62</v>
      </c>
      <c r="P47" s="51">
        <f t="shared" si="1"/>
        <v>38</v>
      </c>
    </row>
    <row r="48" spans="7:16" ht="15.75" thickBot="1" x14ac:dyDescent="0.3">
      <c r="G48" s="40">
        <v>45</v>
      </c>
      <c r="H48" s="49">
        <v>45</v>
      </c>
      <c r="I48" s="52">
        <v>55</v>
      </c>
      <c r="N48" s="40">
        <v>44</v>
      </c>
      <c r="O48" s="67">
        <v>63.5</v>
      </c>
      <c r="P48" s="51">
        <f t="shared" si="1"/>
        <v>36.5</v>
      </c>
    </row>
    <row r="49" spans="7:16" ht="15.75" thickBot="1" x14ac:dyDescent="0.3">
      <c r="G49" s="40">
        <v>46</v>
      </c>
      <c r="H49" s="49">
        <v>46</v>
      </c>
      <c r="I49" s="52">
        <v>54</v>
      </c>
      <c r="N49" s="40">
        <v>45</v>
      </c>
      <c r="O49" s="67">
        <v>65</v>
      </c>
      <c r="P49" s="51">
        <f t="shared" si="1"/>
        <v>35</v>
      </c>
    </row>
    <row r="50" spans="7:16" ht="15.75" thickBot="1" x14ac:dyDescent="0.3">
      <c r="G50" s="40">
        <v>47</v>
      </c>
      <c r="H50" s="49">
        <v>47</v>
      </c>
      <c r="I50" s="52">
        <v>53</v>
      </c>
      <c r="N50" s="40">
        <v>46</v>
      </c>
      <c r="O50" s="67">
        <v>66.5</v>
      </c>
      <c r="P50" s="51">
        <f t="shared" si="1"/>
        <v>33.5</v>
      </c>
    </row>
    <row r="51" spans="7:16" ht="15.75" thickBot="1" x14ac:dyDescent="0.3">
      <c r="G51" s="40">
        <v>48</v>
      </c>
      <c r="H51" s="49">
        <v>48</v>
      </c>
      <c r="I51" s="52">
        <v>52</v>
      </c>
      <c r="N51" s="40">
        <v>47</v>
      </c>
      <c r="O51" s="67">
        <v>68</v>
      </c>
      <c r="P51" s="51">
        <f t="shared" si="1"/>
        <v>32</v>
      </c>
    </row>
    <row r="52" spans="7:16" ht="15.75" thickBot="1" x14ac:dyDescent="0.3">
      <c r="G52" s="40">
        <v>49</v>
      </c>
      <c r="H52" s="49">
        <v>49</v>
      </c>
      <c r="I52" s="52">
        <v>51</v>
      </c>
      <c r="N52" s="40">
        <v>48</v>
      </c>
      <c r="O52" s="67">
        <v>69.5</v>
      </c>
      <c r="P52" s="51">
        <f t="shared" si="1"/>
        <v>30.5</v>
      </c>
    </row>
    <row r="53" spans="7:16" ht="15.75" thickBot="1" x14ac:dyDescent="0.3">
      <c r="G53" s="40">
        <v>50</v>
      </c>
      <c r="H53" s="49">
        <v>50</v>
      </c>
      <c r="I53" s="52">
        <v>50</v>
      </c>
      <c r="N53" s="40">
        <v>49</v>
      </c>
      <c r="O53" s="67">
        <v>71</v>
      </c>
      <c r="P53" s="51">
        <f t="shared" si="1"/>
        <v>29</v>
      </c>
    </row>
    <row r="54" spans="7:16" ht="15.75" thickBot="1" x14ac:dyDescent="0.3">
      <c r="G54" s="40">
        <v>51</v>
      </c>
      <c r="H54" s="49">
        <v>51</v>
      </c>
      <c r="I54" s="52">
        <v>49</v>
      </c>
      <c r="N54" s="40">
        <v>50</v>
      </c>
      <c r="O54" s="67">
        <v>72.5</v>
      </c>
      <c r="P54" s="51">
        <f t="shared" si="1"/>
        <v>27.5</v>
      </c>
    </row>
    <row r="55" spans="7:16" ht="15.75" thickBot="1" x14ac:dyDescent="0.3">
      <c r="G55" s="40">
        <v>52</v>
      </c>
      <c r="H55" s="49">
        <v>52</v>
      </c>
      <c r="I55" s="52">
        <v>48</v>
      </c>
      <c r="N55" s="40">
        <v>51</v>
      </c>
      <c r="O55" s="67">
        <v>74</v>
      </c>
      <c r="P55" s="51">
        <f t="shared" si="1"/>
        <v>26</v>
      </c>
    </row>
    <row r="56" spans="7:16" ht="15.75" thickBot="1" x14ac:dyDescent="0.3">
      <c r="G56" s="40">
        <v>53</v>
      </c>
      <c r="H56" s="49">
        <v>53</v>
      </c>
      <c r="I56" s="52">
        <v>47</v>
      </c>
      <c r="N56" s="40">
        <v>52</v>
      </c>
      <c r="O56" s="67">
        <v>75.5</v>
      </c>
      <c r="P56" s="51">
        <f t="shared" si="1"/>
        <v>24.5</v>
      </c>
    </row>
    <row r="57" spans="7:16" ht="15.75" thickBot="1" x14ac:dyDescent="0.3">
      <c r="G57" s="40">
        <v>54</v>
      </c>
      <c r="H57" s="49">
        <v>54</v>
      </c>
      <c r="I57" s="52">
        <v>46</v>
      </c>
      <c r="N57" s="40">
        <v>53</v>
      </c>
      <c r="O57" s="67">
        <v>77</v>
      </c>
      <c r="P57" s="51">
        <f t="shared" si="1"/>
        <v>23</v>
      </c>
    </row>
    <row r="58" spans="7:16" ht="15.75" thickBot="1" x14ac:dyDescent="0.3">
      <c r="G58" s="40">
        <v>55</v>
      </c>
      <c r="H58" s="49">
        <v>55</v>
      </c>
      <c r="I58" s="52">
        <v>45</v>
      </c>
      <c r="N58" s="40">
        <v>54</v>
      </c>
      <c r="O58" s="67">
        <v>78.5</v>
      </c>
      <c r="P58" s="51">
        <f t="shared" si="1"/>
        <v>21.5</v>
      </c>
    </row>
    <row r="59" spans="7:16" ht="15.75" thickBot="1" x14ac:dyDescent="0.3">
      <c r="G59" s="40">
        <v>56</v>
      </c>
      <c r="H59" s="49">
        <v>56</v>
      </c>
      <c r="I59" s="52">
        <v>44</v>
      </c>
      <c r="N59" s="40">
        <v>55</v>
      </c>
      <c r="O59" s="67">
        <v>80</v>
      </c>
      <c r="P59" s="51">
        <f t="shared" si="1"/>
        <v>20</v>
      </c>
    </row>
    <row r="60" spans="7:16" ht="15.75" thickBot="1" x14ac:dyDescent="0.3">
      <c r="G60" s="40">
        <v>57</v>
      </c>
      <c r="H60" s="49">
        <v>57</v>
      </c>
      <c r="I60" s="52">
        <v>43</v>
      </c>
      <c r="N60" s="40">
        <v>56</v>
      </c>
      <c r="O60" s="67">
        <v>81.5</v>
      </c>
      <c r="P60" s="51">
        <f t="shared" si="1"/>
        <v>18.5</v>
      </c>
    </row>
    <row r="61" spans="7:16" ht="15.75" thickBot="1" x14ac:dyDescent="0.3">
      <c r="G61" s="40">
        <v>58</v>
      </c>
      <c r="H61" s="49">
        <v>58</v>
      </c>
      <c r="I61" s="52">
        <v>42</v>
      </c>
      <c r="N61" s="40">
        <v>57</v>
      </c>
      <c r="O61" s="67">
        <v>83</v>
      </c>
      <c r="P61" s="51">
        <f t="shared" si="1"/>
        <v>17</v>
      </c>
    </row>
    <row r="62" spans="7:16" ht="15.75" thickBot="1" x14ac:dyDescent="0.3">
      <c r="G62" s="40">
        <v>59</v>
      </c>
      <c r="H62" s="49">
        <v>59</v>
      </c>
      <c r="I62" s="52">
        <v>41</v>
      </c>
      <c r="N62" s="40">
        <v>58</v>
      </c>
      <c r="O62" s="67">
        <v>84.5</v>
      </c>
      <c r="P62" s="51">
        <f t="shared" si="1"/>
        <v>15.5</v>
      </c>
    </row>
    <row r="63" spans="7:16" ht="15.75" thickBot="1" x14ac:dyDescent="0.3">
      <c r="G63" s="40">
        <v>60</v>
      </c>
      <c r="H63" s="49">
        <v>60</v>
      </c>
      <c r="I63" s="52">
        <v>40</v>
      </c>
      <c r="N63" s="40">
        <v>59</v>
      </c>
      <c r="O63" s="67">
        <v>85</v>
      </c>
      <c r="P63" s="65">
        <f t="shared" si="1"/>
        <v>14</v>
      </c>
    </row>
    <row r="64" spans="7:16" ht="15.75" thickBot="1" x14ac:dyDescent="0.3">
      <c r="G64" s="40">
        <v>61</v>
      </c>
      <c r="H64" s="49">
        <v>61</v>
      </c>
      <c r="I64" s="52">
        <v>39</v>
      </c>
      <c r="N64" s="40">
        <v>60</v>
      </c>
    </row>
    <row r="65" spans="7:15" ht="15.75" thickBot="1" x14ac:dyDescent="0.3">
      <c r="G65" s="40">
        <v>62</v>
      </c>
      <c r="H65" s="49">
        <v>62</v>
      </c>
      <c r="I65" s="52">
        <v>38</v>
      </c>
      <c r="N65" s="40">
        <v>61</v>
      </c>
      <c r="O65" s="38"/>
    </row>
    <row r="66" spans="7:15" ht="15.75" thickBot="1" x14ac:dyDescent="0.3">
      <c r="G66" s="40">
        <v>63</v>
      </c>
      <c r="H66" s="49">
        <v>63</v>
      </c>
      <c r="I66" s="52">
        <v>37</v>
      </c>
      <c r="N66" s="40">
        <v>62</v>
      </c>
      <c r="O66" s="38"/>
    </row>
    <row r="67" spans="7:15" ht="15.75" thickBot="1" x14ac:dyDescent="0.3">
      <c r="G67" s="40">
        <v>64</v>
      </c>
      <c r="H67" s="49">
        <v>64</v>
      </c>
      <c r="I67" s="52">
        <v>36</v>
      </c>
      <c r="N67" s="40">
        <v>63</v>
      </c>
      <c r="O67" s="38"/>
    </row>
    <row r="68" spans="7:15" ht="15.75" thickBot="1" x14ac:dyDescent="0.3">
      <c r="G68" s="40">
        <v>65</v>
      </c>
      <c r="H68" s="49">
        <v>65</v>
      </c>
      <c r="I68" s="52">
        <v>35</v>
      </c>
      <c r="N68" s="40">
        <v>64</v>
      </c>
      <c r="O68" s="38"/>
    </row>
    <row r="69" spans="7:15" ht="15.75" thickBot="1" x14ac:dyDescent="0.3">
      <c r="G69" s="40">
        <v>66</v>
      </c>
      <c r="H69" s="49">
        <v>66</v>
      </c>
      <c r="I69" s="52">
        <v>34</v>
      </c>
      <c r="N69" s="40">
        <v>65</v>
      </c>
      <c r="O69" s="38"/>
    </row>
    <row r="70" spans="7:15" ht="15.75" thickBot="1" x14ac:dyDescent="0.3">
      <c r="G70" s="40">
        <v>67</v>
      </c>
      <c r="H70" s="49">
        <v>67</v>
      </c>
      <c r="I70" s="52">
        <v>33</v>
      </c>
      <c r="N70" s="40">
        <v>66</v>
      </c>
      <c r="O70" s="38"/>
    </row>
    <row r="71" spans="7:15" ht="15.75" thickBot="1" x14ac:dyDescent="0.3">
      <c r="G71" s="40">
        <v>68</v>
      </c>
      <c r="H71" s="49">
        <v>68</v>
      </c>
      <c r="I71" s="52">
        <v>32</v>
      </c>
      <c r="N71" s="40">
        <v>67</v>
      </c>
      <c r="O71" s="38"/>
    </row>
    <row r="72" spans="7:15" ht="15.75" thickBot="1" x14ac:dyDescent="0.3">
      <c r="G72" s="40">
        <v>69</v>
      </c>
      <c r="H72" s="49">
        <v>69</v>
      </c>
      <c r="I72" s="52">
        <v>31</v>
      </c>
      <c r="N72" s="40">
        <v>68</v>
      </c>
      <c r="O72" s="38"/>
    </row>
    <row r="73" spans="7:15" ht="15.75" thickBot="1" x14ac:dyDescent="0.3">
      <c r="G73" s="40">
        <v>70</v>
      </c>
      <c r="H73" s="49">
        <v>70</v>
      </c>
      <c r="I73" s="53">
        <v>30</v>
      </c>
      <c r="N73" s="40">
        <v>69</v>
      </c>
      <c r="O73" s="38"/>
    </row>
    <row r="74" spans="7:15" ht="15.75" thickBot="1" x14ac:dyDescent="0.3">
      <c r="I74" s="35"/>
      <c r="N74" s="40">
        <v>70</v>
      </c>
      <c r="O74" s="38"/>
    </row>
    <row r="75" spans="7:15" ht="15.75" thickBot="1" x14ac:dyDescent="0.3">
      <c r="N75" s="40"/>
      <c r="O75" s="38"/>
    </row>
  </sheetData>
  <mergeCells count="1">
    <mergeCell ref="G2:H2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J24"/>
  <sheetViews>
    <sheetView workbookViewId="0">
      <selection activeCell="E10" sqref="E10"/>
    </sheetView>
  </sheetViews>
  <sheetFormatPr defaultRowHeight="15" x14ac:dyDescent="0.25"/>
  <cols>
    <col min="1" max="1" width="21.7109375" bestFit="1" customWidth="1"/>
    <col min="2" max="2" width="9" bestFit="1" customWidth="1"/>
    <col min="3" max="4" width="15.28515625" bestFit="1" customWidth="1"/>
    <col min="5" max="5" width="14.28515625" customWidth="1"/>
    <col min="6" max="6" width="13.5703125" bestFit="1" customWidth="1"/>
    <col min="9" max="9" width="11.42578125" customWidth="1"/>
    <col min="10" max="10" width="14.28515625" bestFit="1" customWidth="1"/>
    <col min="11" max="11" width="11.5703125" bestFit="1" customWidth="1"/>
  </cols>
  <sheetData>
    <row r="1" spans="1:10" x14ac:dyDescent="0.25">
      <c r="A1" s="4"/>
      <c r="B1" s="4"/>
      <c r="C1" s="2"/>
      <c r="E1" s="2"/>
      <c r="G1" s="3"/>
      <c r="H1" s="4"/>
      <c r="I1" s="4"/>
      <c r="J1" s="2"/>
    </row>
    <row r="2" spans="1:10" x14ac:dyDescent="0.25">
      <c r="A2" s="5" t="s">
        <v>16</v>
      </c>
      <c r="D2" s="6"/>
    </row>
    <row r="3" spans="1:10" x14ac:dyDescent="0.25">
      <c r="A3" s="5" t="s">
        <v>1</v>
      </c>
      <c r="B3" s="10"/>
      <c r="C3" s="11">
        <v>28000</v>
      </c>
      <c r="D3" s="6"/>
    </row>
    <row r="4" spans="1:10" ht="30" x14ac:dyDescent="0.25">
      <c r="A4" s="12" t="s">
        <v>2</v>
      </c>
      <c r="B4" s="10"/>
      <c r="C4" s="11">
        <v>2700</v>
      </c>
      <c r="D4" s="6"/>
    </row>
    <row r="5" spans="1:10" x14ac:dyDescent="0.25">
      <c r="A5" s="5" t="s">
        <v>3</v>
      </c>
      <c r="B5" s="10"/>
      <c r="C5" s="11">
        <f>C3-C4</f>
        <v>25300</v>
      </c>
      <c r="D5" s="6"/>
    </row>
    <row r="6" spans="1:10" x14ac:dyDescent="0.25">
      <c r="A6" s="5" t="s">
        <v>4</v>
      </c>
      <c r="B6" s="10"/>
      <c r="C6" s="11">
        <f>C4</f>
        <v>2700</v>
      </c>
      <c r="D6" s="6"/>
    </row>
    <row r="7" spans="1:10" x14ac:dyDescent="0.25">
      <c r="A7" s="5" t="s">
        <v>5</v>
      </c>
      <c r="B7" s="13"/>
      <c r="C7" s="14">
        <v>4</v>
      </c>
      <c r="D7" s="6">
        <f>2021-2017</f>
        <v>4</v>
      </c>
    </row>
    <row r="8" spans="1:10" x14ac:dyDescent="0.25">
      <c r="A8" s="5" t="s">
        <v>6</v>
      </c>
      <c r="B8" s="13"/>
      <c r="C8" s="14">
        <f>60-C7</f>
        <v>56</v>
      </c>
      <c r="D8" s="6"/>
    </row>
    <row r="9" spans="1:10" x14ac:dyDescent="0.25">
      <c r="A9" s="5" t="s">
        <v>7</v>
      </c>
      <c r="B9" s="13"/>
      <c r="C9" s="14">
        <v>60</v>
      </c>
      <c r="D9" s="6"/>
    </row>
    <row r="10" spans="1:10" ht="30" x14ac:dyDescent="0.25">
      <c r="A10" s="12" t="s">
        <v>8</v>
      </c>
      <c r="B10" s="13"/>
      <c r="C10" s="14">
        <v>0</v>
      </c>
      <c r="D10" s="6"/>
    </row>
    <row r="11" spans="1:10" x14ac:dyDescent="0.25">
      <c r="A11" s="5"/>
      <c r="B11" s="15"/>
      <c r="C11" s="16">
        <f>C10%</f>
        <v>0</v>
      </c>
      <c r="D11" s="6"/>
    </row>
    <row r="12" spans="1:10" x14ac:dyDescent="0.25">
      <c r="A12" s="5" t="s">
        <v>9</v>
      </c>
      <c r="B12" s="10"/>
      <c r="C12" s="11">
        <f>ROUND(C6*C11,0)</f>
        <v>0</v>
      </c>
      <c r="D12" s="6"/>
    </row>
    <row r="13" spans="1:10" x14ac:dyDescent="0.25">
      <c r="A13" s="5" t="s">
        <v>10</v>
      </c>
      <c r="B13" s="10"/>
      <c r="C13" s="11">
        <f>C6-C12</f>
        <v>2700</v>
      </c>
      <c r="D13" s="6"/>
    </row>
    <row r="14" spans="1:10" x14ac:dyDescent="0.25">
      <c r="A14" s="5" t="s">
        <v>3</v>
      </c>
      <c r="B14" s="10"/>
      <c r="C14" s="11">
        <f>C5</f>
        <v>25300</v>
      </c>
      <c r="D14" s="17"/>
    </row>
    <row r="15" spans="1:10" x14ac:dyDescent="0.25">
      <c r="A15" s="5" t="s">
        <v>11</v>
      </c>
      <c r="B15" s="10"/>
      <c r="C15" s="11">
        <f>C14+C13</f>
        <v>28000</v>
      </c>
      <c r="D15" s="6"/>
    </row>
    <row r="16" spans="1:10" x14ac:dyDescent="0.25">
      <c r="A16" s="5"/>
      <c r="B16" s="13"/>
      <c r="C16" s="14"/>
      <c r="D16" s="6"/>
    </row>
    <row r="17" spans="1:10" x14ac:dyDescent="0.25">
      <c r="A17" s="5" t="s">
        <v>15</v>
      </c>
      <c r="C17" s="14">
        <v>344</v>
      </c>
      <c r="D17" s="18">
        <f>ROUND(C17*1.2,0)</f>
        <v>413</v>
      </c>
    </row>
    <row r="18" spans="1:10" x14ac:dyDescent="0.25">
      <c r="A18" s="5" t="s">
        <v>0</v>
      </c>
      <c r="C18" s="19">
        <f>ROUND(C15*C17,0)</f>
        <v>9632000</v>
      </c>
      <c r="D18" s="17">
        <f>ROUND(C18*0.03/12,0)</f>
        <v>24080</v>
      </c>
    </row>
    <row r="19" spans="1:10" x14ac:dyDescent="0.25">
      <c r="A19" s="5" t="s">
        <v>12</v>
      </c>
      <c r="C19" s="20">
        <f>ROUND(C18*90%,0)</f>
        <v>8668800</v>
      </c>
      <c r="D19" s="21"/>
    </row>
    <row r="20" spans="1:10" x14ac:dyDescent="0.25">
      <c r="A20" s="5" t="s">
        <v>13</v>
      </c>
      <c r="C20" s="20">
        <f>ROUND(C18*80%,0)</f>
        <v>7705600</v>
      </c>
      <c r="D20" s="6"/>
    </row>
    <row r="21" spans="1:10" x14ac:dyDescent="0.25">
      <c r="A21" s="5"/>
      <c r="C21" s="1"/>
      <c r="D21" s="6"/>
    </row>
    <row r="22" spans="1:10" x14ac:dyDescent="0.25">
      <c r="A22" s="7" t="s">
        <v>14</v>
      </c>
      <c r="B22" s="8"/>
      <c r="C22" s="22">
        <f>C4*D17</f>
        <v>1115100</v>
      </c>
      <c r="D22" s="9"/>
    </row>
    <row r="23" spans="1:10" x14ac:dyDescent="0.25">
      <c r="C23" s="20">
        <f>C17*1.2*Depreciation!E10</f>
        <v>4644000</v>
      </c>
    </row>
    <row r="24" spans="1:10" x14ac:dyDescent="0.25">
      <c r="D24">
        <f>344*10842</f>
        <v>3729648</v>
      </c>
      <c r="J24" s="20"/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Depreciation</vt:lpstr>
      <vt:lpstr>Cal.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prayush parekh</dc:creator>
  <cp:lastModifiedBy>manoj chalikwar</cp:lastModifiedBy>
  <dcterms:created xsi:type="dcterms:W3CDTF">2021-06-18T06:23:18Z</dcterms:created>
  <dcterms:modified xsi:type="dcterms:W3CDTF">2024-07-08T05:52:31Z</dcterms:modified>
</cp:coreProperties>
</file>