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Lloyd's Register Industrial Services (I) Limited\Rang Sharda- Bandra\22.05.2024\"/>
    </mc:Choice>
  </mc:AlternateContent>
  <xr:revisionPtr revIDLastSave="0" documentId="13_ncr:1_{F65A08E9-D190-4D07-A282-FCD343ACC8F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3" sheetId="15" r:id="rId3"/>
    <sheet name="Sheet4" sheetId="16" r:id="rId4"/>
    <sheet name="Sheet5" sheetId="17" r:id="rId5"/>
    <sheet name="Sheet6" sheetId="18" r:id="rId6"/>
    <sheet name="Sheet7" sheetId="19" r:id="rId7"/>
    <sheet name="Sheet8" sheetId="20" r:id="rId8"/>
    <sheet name="Sheet9" sheetId="21" r:id="rId9"/>
    <sheet name="Sheet10" sheetId="22" r:id="rId10"/>
    <sheet name="Sheet11" sheetId="23" r:id="rId11"/>
    <sheet name="Sheet12" sheetId="24" r:id="rId12"/>
  </sheets>
  <definedNames>
    <definedName name="_Hlk62228897" localSheetId="0">'20-20'!$Q$42</definedName>
  </definedNames>
  <calcPr calcId="191029"/>
</workbook>
</file>

<file path=xl/calcChain.xml><?xml version="1.0" encoding="utf-8"?>
<calcChain xmlns="http://schemas.openxmlformats.org/spreadsheetml/2006/main">
  <c r="H23" i="4" l="1"/>
  <c r="H22" i="4"/>
  <c r="H21" i="4"/>
  <c r="H20" i="4"/>
  <c r="V44" i="4" l="1"/>
  <c r="U46" i="4"/>
  <c r="C52" i="4"/>
  <c r="C53" i="4" s="1"/>
  <c r="D46" i="4"/>
  <c r="C42" i="4"/>
  <c r="C43" i="4" s="1"/>
  <c r="C45" i="4" l="1"/>
  <c r="D47" i="4" s="1"/>
  <c r="C48" i="4" s="1"/>
  <c r="E48" i="4" s="1"/>
  <c r="E50" i="4" s="1"/>
  <c r="E43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<sst xmlns="http://schemas.openxmlformats.org/spreadsheetml/2006/main" count="210" uniqueCount="38">
  <si>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</si>
  <si>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</si>
  <si>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</si>
  <si>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</si>
  <si>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</si>
  <si>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</si>
  <si>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</si>
  <si>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</si>
  <si>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</si>
  <si>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</si>
  <si>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</si>
  <si>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</si>
  <si>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</si>
  <si>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Commercial Office No. 6A, 6th Floor, "Rang Sharda", Near Lilavati Hospital, KC Road, Bandra (West), Mumbai – 400 050, State – Maharashtra, Country – India</t>
  </si>
  <si>
    <t>bua</t>
  </si>
  <si>
    <t>rate</t>
  </si>
  <si>
    <t>fmv</t>
  </si>
  <si>
    <t>office</t>
  </si>
  <si>
    <t>Increased 5% for Higher floor (5th -10th Floor)</t>
  </si>
  <si>
    <t>Guideline Rate (New Property) -A</t>
  </si>
  <si>
    <t>Sq. Mtr.</t>
  </si>
  <si>
    <t>Sq. Ft.</t>
  </si>
  <si>
    <t>(-) Land Cost - B</t>
  </si>
  <si>
    <t>A-B = C</t>
  </si>
  <si>
    <t>Depreciation percentage - D</t>
  </si>
  <si>
    <t>Depreciated Cost</t>
  </si>
  <si>
    <t>Guideline Rate (After Depreciation) B+ (C x D)</t>
  </si>
  <si>
    <t>Year</t>
  </si>
  <si>
    <t>Year of Construction</t>
  </si>
  <si>
    <t>Age of the Building</t>
  </si>
  <si>
    <t>Life of the building estimated</t>
  </si>
  <si>
    <t>Carpet Area in Sq. Ft. = 2,301.00</t>
  </si>
  <si>
    <t>(Area as per actual site measurement)</t>
  </si>
  <si>
    <t>Carpet Area in Sq. Ft. = 2,411.00</t>
  </si>
  <si>
    <t>(Area as per Agreement)</t>
  </si>
  <si>
    <t>Built Up Area in Sq. Ft. = 3,100.00</t>
  </si>
  <si>
    <t>(Area as per Agreement for Sale)</t>
  </si>
  <si>
    <t>Less - 10%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</si>
</sst>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1" xfId="0" applyBorder="1"/>
    <xf numFmtId="43" fontId="0" fillId="0" borderId="1" xfId="1" applyFont="1" applyBorder="1"/>
    <xf numFmtId="43" fontId="0" fillId="2" borderId="1" xfId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9" fontId="0" fillId="0" borderId="1" xfId="1" applyNumberFormat="1" applyFont="1" applyBorder="1"/>
    <xf numFmtId="9" fontId="0" fillId="0" borderId="1" xfId="0" applyNumberFormat="1" applyBorder="1"/>
    <xf numFmtId="0" fontId="0" fillId="0" borderId="1" xfId="0" applyBorder="1" applyAlignment="1">
      <alignment wrapText="1"/>
    </xf>
    <xf numFmtId="43" fontId="0" fillId="0" borderId="0" xfId="1" applyFont="1" applyBorder="1"/>
    <xf numFmtId="0" fontId="2" fillId="0" borderId="1" xfId="0" applyFont="1" applyBorder="1"/>
    <xf numFmtId="0" fontId="2" fillId="0" borderId="1" xfId="1" applyNumberFormat="1" applyFont="1" applyBorder="1"/>
    <xf numFmtId="43" fontId="0" fillId="0" borderId="0" xfId="0" applyNumberFormat="1"/>
    <xf numFmtId="0" fontId="5" fillId="0" borderId="1" xfId="0" applyFont="1" applyBorder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7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24</xdr:row>
      <xdr:rowOff>0</xdr:rowOff>
    </xdr:from>
    <xdr:to>
      <xdr:col>27</xdr:col>
      <xdr:colOff>344021</xdr:colOff>
      <xdr:row>39</xdr:row>
      <xdr:rowOff>28978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95DFF-BD87-4323-898D-D78FBF0A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5143500"/>
          <a:ext cx="8030696" cy="288647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25</xdr:row>
      <xdr:rowOff>23812</xdr:rowOff>
    </xdr:from>
    <xdr:to>
      <xdr:col>8</xdr:col>
      <xdr:colOff>294005</xdr:colOff>
      <xdr:row>39</xdr:row>
      <xdr:rowOff>123507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C7AC61-5A87-42C7-A248-E5EBD6ABDC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357812"/>
          <a:ext cx="5735161" cy="276669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211026</xdr:colOff>
      <xdr:row>28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F0CB75-CD2D-435A-87C8-6E03D1A60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574226" cy="5325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134815</xdr:colOff>
      <xdr:row>47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10EB3-2E84-4875-BBC5-D8D8B4A1C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498015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B386EF-AEEE-4159-9868-4067E1481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163224</xdr:colOff>
      <xdr:row>48</xdr:row>
      <xdr:rowOff>96353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03923D-7292-434D-8348-6242A655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07224" cy="7906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391856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7D8293-FB33-48E7-9922-B71BBC34B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535856" cy="80116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172750</xdr:colOff>
      <xdr:row>42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A78E1-677E-4C35-8062-D9490E100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16750" cy="78878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249046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28FDC7-47CF-4060-9D78-5C8A7E8C4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02646" cy="8564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29855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85E91B-AD36-4986-95E9-018F7876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73855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3"/>
  <sheetViews>
    <sheetView tabSelected="1" zoomScale="160" zoomScaleNormal="160" workbookViewId="0">
      <selection activeCell="D15" sqref="D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2" max="22" width="10" bestFit="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500</v>
      </c>
      <c r="C2" s="4">
        <f>B2*1.2</f>
        <v>600</v>
      </c>
      <c r="D2" s="4">
        <f t="shared" ref="D2:D13" si="2">C2*1.2</f>
        <v>720</v>
      </c>
      <c r="E2" s="5">
        <f t="shared" ref="E2:E13" si="3">R2</f>
        <v>28500000</v>
      </c>
      <c r="F2" s="10">
        <f t="shared" ref="F2:F13" si="4">ROUND((E2/B2),0)</f>
        <v>57000</v>
      </c>
      <c r="G2" s="15">
        <f t="shared" ref="G2:G13" si="5">ROUND((E2/C2),0)</f>
        <v>47500</v>
      </c>
      <c r="H2" s="10">
        <f t="shared" ref="H2:H13" si="6">ROUND((E2/D2),0)</f>
        <v>39583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500</v>
      </c>
      <c r="R2" s="2">
        <v>28500000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1382</v>
      </c>
      <c r="C3" s="4">
        <f t="shared" ref="C3:C15" si="9">B3*1.2</f>
        <v>1658.3999999999999</v>
      </c>
      <c r="D3" s="4">
        <f t="shared" si="2"/>
        <v>1990.0799999999997</v>
      </c>
      <c r="E3" s="5">
        <f t="shared" si="3"/>
        <v>100000000</v>
      </c>
      <c r="F3" s="10">
        <f t="shared" si="4"/>
        <v>72359</v>
      </c>
      <c r="G3" s="10">
        <f t="shared" si="5"/>
        <v>60299</v>
      </c>
      <c r="H3" s="10">
        <f t="shared" si="6"/>
        <v>50249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1382</v>
      </c>
      <c r="R3" s="2">
        <v>100000000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1265</v>
      </c>
      <c r="C4" s="4">
        <f t="shared" si="9"/>
        <v>1518</v>
      </c>
      <c r="D4" s="4">
        <f t="shared" si="2"/>
        <v>1821.6</v>
      </c>
      <c r="E4" s="5">
        <f t="shared" si="3"/>
        <v>67500000</v>
      </c>
      <c r="F4" s="10">
        <f t="shared" si="4"/>
        <v>53360</v>
      </c>
      <c r="G4" s="15">
        <f t="shared" si="5"/>
        <v>44466</v>
      </c>
      <c r="H4" s="10">
        <f t="shared" si="6"/>
        <v>37055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1265</v>
      </c>
      <c r="R4" s="2">
        <v>67500000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200</v>
      </c>
      <c r="C5" s="4">
        <f t="shared" si="9"/>
        <v>240</v>
      </c>
      <c r="D5" s="4">
        <f t="shared" si="2"/>
        <v>288</v>
      </c>
      <c r="E5" s="5">
        <f t="shared" si="3"/>
        <v>8700000</v>
      </c>
      <c r="F5" s="10">
        <f t="shared" si="4"/>
        <v>43500</v>
      </c>
      <c r="G5" s="10">
        <f t="shared" si="5"/>
        <v>36250</v>
      </c>
      <c r="H5" s="10">
        <f t="shared" si="6"/>
        <v>30208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200</v>
      </c>
      <c r="R5" s="2">
        <v>8700000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1100</v>
      </c>
      <c r="C6" s="4">
        <f t="shared" si="9"/>
        <v>1320</v>
      </c>
      <c r="D6" s="4">
        <f t="shared" si="2"/>
        <v>1584</v>
      </c>
      <c r="E6" s="5">
        <f t="shared" si="3"/>
        <v>48500000</v>
      </c>
      <c r="F6" s="10">
        <f t="shared" si="4"/>
        <v>44091</v>
      </c>
      <c r="G6" s="10">
        <f t="shared" si="5"/>
        <v>36742</v>
      </c>
      <c r="H6" s="10">
        <f t="shared" si="6"/>
        <v>30619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1100</v>
      </c>
      <c r="R6" s="2">
        <v>48500000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720</v>
      </c>
      <c r="C7" s="4">
        <f t="shared" si="9"/>
        <v>864</v>
      </c>
      <c r="D7" s="4">
        <f t="shared" si="2"/>
        <v>1036.8</v>
      </c>
      <c r="E7" s="5">
        <f t="shared" si="3"/>
        <v>41000000</v>
      </c>
      <c r="F7" s="10">
        <f t="shared" si="4"/>
        <v>56944</v>
      </c>
      <c r="G7" s="10">
        <f t="shared" si="5"/>
        <v>47454</v>
      </c>
      <c r="H7" s="10">
        <f t="shared" si="6"/>
        <v>39545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720</v>
      </c>
      <c r="R7" s="2">
        <v>41000000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2500</v>
      </c>
      <c r="C8" s="4">
        <f t="shared" si="9"/>
        <v>3000</v>
      </c>
      <c r="D8" s="4">
        <f t="shared" si="2"/>
        <v>3600</v>
      </c>
      <c r="E8" s="5">
        <f t="shared" si="3"/>
        <v>100000000</v>
      </c>
      <c r="F8" s="10">
        <f t="shared" si="4"/>
        <v>40000</v>
      </c>
      <c r="G8" s="10">
        <f t="shared" si="5"/>
        <v>33333</v>
      </c>
      <c r="H8" s="10">
        <f t="shared" si="6"/>
        <v>27778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2500</v>
      </c>
      <c r="R8" s="2">
        <v>100000000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814</v>
      </c>
      <c r="C9" s="4">
        <f t="shared" si="9"/>
        <v>976.8</v>
      </c>
      <c r="D9" s="4">
        <f t="shared" si="2"/>
        <v>1172.1599999999999</v>
      </c>
      <c r="E9" s="5">
        <f t="shared" si="3"/>
        <v>45000000</v>
      </c>
      <c r="F9" s="10">
        <f t="shared" si="4"/>
        <v>55283</v>
      </c>
      <c r="G9" s="15">
        <f t="shared" si="5"/>
        <v>46069</v>
      </c>
      <c r="H9" s="10">
        <f t="shared" si="6"/>
        <v>38391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814</v>
      </c>
      <c r="R9" s="2">
        <v>45000000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3100</v>
      </c>
    </row>
    <row r="19" spans="7:24" x14ac:dyDescent="0.25">
      <c r="G19" t="s">
        <v>15</v>
      </c>
      <c r="H19">
        <v>40000</v>
      </c>
    </row>
    <row r="20" spans="7:24" x14ac:dyDescent="0.25">
      <c r="G20" t="s">
        <v>37</v>
      </c>
      <c r="H20">
        <f>H19*90%</f>
        <v>36000</v>
      </c>
    </row>
    <row r="21" spans="7:24" x14ac:dyDescent="0.25">
      <c r="G21" t="s">
        <v>16</v>
      </c>
      <c r="H21">
        <f>H20*H18</f>
        <v>111600000</v>
      </c>
    </row>
    <row r="22" spans="7:24" x14ac:dyDescent="0.25">
      <c r="G22" t="s">
        <v>16</v>
      </c>
      <c r="H22">
        <f>H21*90%</f>
        <v>100440000</v>
      </c>
    </row>
    <row r="23" spans="7:24" x14ac:dyDescent="0.25">
      <c r="H23">
        <f>H21*80%</f>
        <v>89280000</v>
      </c>
    </row>
    <row r="24" spans="7:24" x14ac:dyDescent="0.25">
      <c r="G24" s="6"/>
      <c r="H24" s="6"/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2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2:24" x14ac:dyDescent="0.25">
      <c r="Q34" s="11"/>
      <c r="R34" s="11"/>
    </row>
    <row r="35" spans="2:24" x14ac:dyDescent="0.25">
      <c r="Q35" s="11"/>
      <c r="R35" s="11"/>
      <c r="T35" s="6"/>
    </row>
    <row r="36" spans="2:24" x14ac:dyDescent="0.25">
      <c r="P36" s="11"/>
      <c r="Q36" s="11"/>
      <c r="R36" s="11"/>
      <c r="S36" s="6"/>
    </row>
    <row r="41" spans="2:24" x14ac:dyDescent="0.25">
      <c r="B41" s="16" t="s">
        <v>17</v>
      </c>
      <c r="C41" s="17">
        <v>308940</v>
      </c>
      <c r="D41" s="16"/>
      <c r="E41" s="16"/>
      <c r="F41" s="16"/>
    </row>
    <row r="42" spans="2:24" ht="16.5" x14ac:dyDescent="0.25">
      <c r="B42" s="16" t="s">
        <v>18</v>
      </c>
      <c r="C42" s="18">
        <f>C41*5%</f>
        <v>15447</v>
      </c>
      <c r="D42" s="16"/>
      <c r="E42" s="16"/>
      <c r="F42" s="16"/>
      <c r="Q42" s="29" t="s">
        <v>31</v>
      </c>
    </row>
    <row r="43" spans="2:24" ht="66" x14ac:dyDescent="0.25">
      <c r="B43" s="16" t="s">
        <v>19</v>
      </c>
      <c r="C43" s="18">
        <f>C41+C42</f>
        <v>324387</v>
      </c>
      <c r="D43" s="19" t="s">
        <v>20</v>
      </c>
      <c r="E43" s="20">
        <f>ROUND(C43/10.764,0)</f>
        <v>30136</v>
      </c>
      <c r="F43" s="19" t="s">
        <v>21</v>
      </c>
      <c r="Q43" s="30" t="s">
        <v>32</v>
      </c>
      <c r="V43">
        <v>100000000</v>
      </c>
    </row>
    <row r="44" spans="2:24" ht="16.5" x14ac:dyDescent="0.25">
      <c r="B44" s="16" t="s">
        <v>22</v>
      </c>
      <c r="C44" s="17">
        <v>142980</v>
      </c>
      <c r="D44" s="16"/>
      <c r="E44" s="16"/>
      <c r="F44" s="16"/>
      <c r="Q44" s="30"/>
      <c r="V44">
        <f>V43/3100</f>
        <v>32258.064516129034</v>
      </c>
    </row>
    <row r="45" spans="2:24" ht="16.5" x14ac:dyDescent="0.25">
      <c r="B45" s="16" t="s">
        <v>23</v>
      </c>
      <c r="C45" s="17">
        <f>C43-C44</f>
        <v>181407</v>
      </c>
      <c r="D45" s="16"/>
      <c r="E45" s="16"/>
      <c r="F45" s="16"/>
      <c r="Q45" s="29" t="s">
        <v>33</v>
      </c>
    </row>
    <row r="46" spans="2:24" ht="33" x14ac:dyDescent="0.25">
      <c r="B46" s="16" t="s">
        <v>24</v>
      </c>
      <c r="C46" s="21">
        <v>0.36</v>
      </c>
      <c r="D46" s="22">
        <f>1-C46</f>
        <v>0.64</v>
      </c>
      <c r="E46" s="16"/>
      <c r="F46" s="16"/>
      <c r="Q46" s="30" t="s">
        <v>34</v>
      </c>
      <c r="U46">
        <f>3100/2411</f>
        <v>1.2857735379510578</v>
      </c>
    </row>
    <row r="47" spans="2:24" ht="30" x14ac:dyDescent="0.25">
      <c r="B47" s="23" t="s">
        <v>25</v>
      </c>
      <c r="D47" s="17">
        <f>ROUND(C45*D46,0)</f>
        <v>116100</v>
      </c>
      <c r="E47" s="16"/>
      <c r="F47" s="16"/>
      <c r="Q47" s="30"/>
    </row>
    <row r="48" spans="2:24" ht="66" x14ac:dyDescent="0.25">
      <c r="B48" s="16" t="s">
        <v>26</v>
      </c>
      <c r="C48" s="18">
        <f>C44+D47</f>
        <v>259080</v>
      </c>
      <c r="D48" s="19" t="s">
        <v>20</v>
      </c>
      <c r="E48" s="20">
        <f>ROUND(C48/10.764,0)</f>
        <v>24069</v>
      </c>
      <c r="F48" s="19" t="s">
        <v>21</v>
      </c>
      <c r="Q48" s="31" t="s">
        <v>35</v>
      </c>
    </row>
    <row r="49" spans="2:17" ht="16.5" x14ac:dyDescent="0.3">
      <c r="C49" s="24"/>
      <c r="E49">
        <v>660</v>
      </c>
      <c r="F49"/>
      <c r="Q49" s="32" t="s">
        <v>36</v>
      </c>
    </row>
    <row r="50" spans="2:17" x14ac:dyDescent="0.25">
      <c r="B50" s="25" t="s">
        <v>27</v>
      </c>
      <c r="C50" s="26">
        <v>2024</v>
      </c>
      <c r="E50" s="27">
        <f>E48*E49</f>
        <v>15885540</v>
      </c>
      <c r="F50"/>
    </row>
    <row r="51" spans="2:17" x14ac:dyDescent="0.25">
      <c r="B51" s="25" t="s">
        <v>28</v>
      </c>
      <c r="C51" s="26">
        <v>1988</v>
      </c>
      <c r="D51" s="27"/>
      <c r="F51"/>
    </row>
    <row r="52" spans="2:17" x14ac:dyDescent="0.25">
      <c r="B52" s="25" t="s">
        <v>29</v>
      </c>
      <c r="C52" s="26">
        <f>C50-C51</f>
        <v>36</v>
      </c>
      <c r="F52"/>
    </row>
    <row r="53" spans="2:17" ht="16.5" x14ac:dyDescent="0.3">
      <c r="B53" s="28" t="s">
        <v>30</v>
      </c>
      <c r="C53" s="25">
        <f>60-C52</f>
        <v>24</v>
      </c>
      <c r="F53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40" sqref="B4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20-20</vt:lpstr>
      <vt:lpstr>Sheet1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'20-20'!_Hlk62228897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2024-06-11T12:39:28Z</dcterms:modified>
</cp:coreProperties>
</file>