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Private\Lloyd's Register Industrial Services (I) Limited\Etrnia CHS\22.05.2024\"/>
    </mc:Choice>
  </mc:AlternateContent>
  <xr:revisionPtr revIDLastSave="0" documentId="13_ncr:1_{B352389D-A574-486E-8B00-708DA7A70AC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Rent" sheetId="26" r:id="rId15"/>
  </sheets>
  <calcPr calcId="191029"/>
</workbook>
</file>

<file path=xl/calcChain.xml><?xml version="1.0" encoding="utf-8"?>
<calcChain xmlns="http://schemas.openxmlformats.org/spreadsheetml/2006/main">
  <c r="H30" i="4" l="1"/>
  <c r="H29" i="4"/>
  <c r="P19" i="4" l="1"/>
  <c r="Q19" i="4" s="1"/>
  <c r="B19" i="4" s="1"/>
  <c r="C19" i="4" s="1"/>
  <c r="D19" i="4" s="1"/>
  <c r="J19" i="4"/>
  <c r="I19" i="4"/>
  <c r="E19" i="4"/>
  <c r="H19" i="4" s="1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5" i="4"/>
  <c r="J15" i="4"/>
  <c r="I15" i="4"/>
  <c r="E15" i="4"/>
  <c r="B15" i="4"/>
  <c r="C15" i="4" s="1"/>
  <c r="D15" i="4" s="1"/>
  <c r="A15" i="4"/>
  <c r="P14" i="4"/>
  <c r="J14" i="4"/>
  <c r="I14" i="4"/>
  <c r="E14" i="4"/>
  <c r="B14" i="4"/>
  <c r="C14" i="4" s="1"/>
  <c r="D14" i="4" s="1"/>
  <c r="A14" i="4"/>
  <c r="C65" i="4"/>
  <c r="C66" i="4" s="1"/>
  <c r="D59" i="4"/>
  <c r="C58" i="4"/>
  <c r="D60" i="4" s="1"/>
  <c r="C61" i="4" s="1"/>
  <c r="E61" i="4" s="1"/>
  <c r="E63" i="4" s="1"/>
  <c r="C56" i="4"/>
  <c r="E56" i="4" s="1"/>
  <c r="H15" i="4" l="1"/>
  <c r="H16" i="4"/>
  <c r="H14" i="4"/>
  <c r="H17" i="4"/>
  <c r="F14" i="4"/>
  <c r="F15" i="4"/>
  <c r="F17" i="4"/>
  <c r="F18" i="4"/>
  <c r="F19" i="4"/>
  <c r="G14" i="4"/>
  <c r="G15" i="4"/>
  <c r="G16" i="4"/>
  <c r="G17" i="4"/>
  <c r="G18" i="4"/>
  <c r="G19" i="4"/>
  <c r="F16" i="4"/>
  <c r="H27" i="4" l="1"/>
  <c r="Q9" i="4"/>
  <c r="Q7" i="4"/>
  <c r="P7" i="4"/>
  <c r="P6" i="4"/>
  <c r="H31" i="4" l="1"/>
  <c r="P12" i="4"/>
  <c r="P11" i="4"/>
  <c r="P10" i="4"/>
  <c r="Q8" i="4"/>
  <c r="Q6" i="4"/>
  <c r="Q5" i="4"/>
  <c r="Q4" i="4"/>
  <c r="Q3" i="4"/>
  <c r="Q2" i="4"/>
  <c r="C20" i="4"/>
  <c r="C21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1" i="4" l="1"/>
  <c r="Q21" i="4" s="1"/>
  <c r="J21" i="4"/>
  <c r="I21" i="4"/>
  <c r="E21" i="4"/>
  <c r="A21" i="4"/>
  <c r="P20" i="4"/>
  <c r="Q20" i="4" s="1"/>
  <c r="J20" i="4"/>
  <c r="I20" i="4"/>
  <c r="E20" i="4"/>
  <c r="A20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20" i="4"/>
  <c r="B21" i="4"/>
  <c r="B7" i="4"/>
  <c r="C7" i="4" s="1"/>
  <c r="F20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1" i="4"/>
  <c r="H21" i="4" s="1"/>
  <c r="G21" i="4"/>
  <c r="F21" i="4"/>
  <c r="D20" i="4"/>
  <c r="H20" i="4" s="1"/>
  <c r="G20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<sst xmlns="http://schemas.openxmlformats.org/spreadsheetml/2006/main" count="56" uniqueCount="41">
  <si>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</si>
  <si>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</si>
  <si>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</si>
  <si>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</si>
  <si>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</si>
  <si>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</si>
  <si>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</si>
  <si>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</si>
  <si>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</si>
  <si>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</si>
  <si>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</si>
  <si>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</si>
  <si>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</si>
  <si>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A/402A &amp; A/402B, 4th Floor, Wing - A, "Eternia Co-Op. Hsg. Soc. Ltd.", Main Street, Hiranandani Gardens, Powai</t>
  </si>
  <si>
    <t>previous report = 2023</t>
  </si>
  <si>
    <t>rate</t>
  </si>
  <si>
    <t>27.04.24</t>
  </si>
  <si>
    <t>02.03.23</t>
  </si>
  <si>
    <t>25.04.24</t>
  </si>
  <si>
    <t>30.01.23</t>
  </si>
  <si>
    <t>A</t>
  </si>
  <si>
    <t>B</t>
  </si>
  <si>
    <t>flat</t>
  </si>
  <si>
    <t>Increased 5% for Higher floor (5th -10th Floor)</t>
  </si>
  <si>
    <t>Guideline Rate (New Property) -A</t>
  </si>
  <si>
    <t>Sq. Mtr.</t>
  </si>
  <si>
    <t>Sq. Ft.</t>
  </si>
  <si>
    <t>(-) Land Cost - B</t>
  </si>
  <si>
    <t>A-B = C</t>
  </si>
  <si>
    <t>Depreciation percentage - D</t>
  </si>
  <si>
    <t>Depreciated Cost</t>
  </si>
  <si>
    <t>Guideline Rate (After Depreciation) B+ (C x D)</t>
  </si>
  <si>
    <t>Year</t>
  </si>
  <si>
    <t>Year of Construction</t>
  </si>
  <si>
    <t>Age of the Building</t>
  </si>
  <si>
    <t>Life of the building estimated</t>
  </si>
  <si>
    <t>Report  - 2024</t>
  </si>
  <si>
    <t>bua</t>
  </si>
  <si>
    <t>Deduct for Society transfer fees and other misc. expenses</t>
  </si>
  <si>
    <t>Total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</si>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</sst>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0" fontId="0" fillId="0" borderId="1" xfId="0" applyBorder="1"/>
    <xf numFmtId="43" fontId="0" fillId="0" borderId="1" xfId="1" applyFont="1" applyBorder="1"/>
    <xf numFmtId="43" fontId="0" fillId="2" borderId="1" xfId="1" applyFont="1" applyFill="1" applyBorder="1"/>
    <xf numFmtId="0" fontId="0" fillId="2" borderId="1" xfId="0" applyFill="1" applyBorder="1"/>
    <xf numFmtId="43" fontId="0" fillId="2" borderId="1" xfId="0" applyNumberFormat="1" applyFill="1" applyBorder="1"/>
    <xf numFmtId="9" fontId="0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43" fontId="0" fillId="0" borderId="0" xfId="1" applyFont="1" applyBorder="1"/>
    <xf numFmtId="0" fontId="2" fillId="0" borderId="1" xfId="0" applyFont="1" applyBorder="1"/>
    <xf numFmtId="0" fontId="2" fillId="0" borderId="1" xfId="1" applyNumberFormat="1" applyFont="1" applyBorder="1"/>
    <xf numFmtId="43" fontId="0" fillId="0" borderId="0" xfId="0" applyNumberFormat="1"/>
    <xf numFmtId="0" fontId="5" fillId="0" borderId="1" xfId="0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53851</xdr:colOff>
      <xdr:row>31</xdr:row>
      <xdr:rowOff>38100</xdr:rowOff>
    </xdr:from>
    <xdr:to>
      <xdr:col>14</xdr:col>
      <xdr:colOff>161268</xdr:colOff>
      <xdr:row>51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271AA5B-48C6-4E72-BF06-CDDD4FCDA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601" y="4991100"/>
          <a:ext cx="7442324" cy="386715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34</xdr:row>
      <xdr:rowOff>0</xdr:rowOff>
    </xdr:from>
    <xdr:to>
      <xdr:col>25</xdr:col>
      <xdr:colOff>439146</xdr:colOff>
      <xdr:row>45</xdr:row>
      <xdr:rowOff>28871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872561-A96B-4798-B6B9-ED99BB1BB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6667500"/>
          <a:ext cx="7135221" cy="21243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297188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0C7AAC-6208-4F1F-A97F-91E675B3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708388" cy="76972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392366</xdr:colOff>
      <xdr:row>38</xdr:row>
      <xdr:rowOff>143879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59724B-6722-4985-8ABC-4A4989A59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193966" cy="71923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449099</xdr:colOff>
      <xdr:row>44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2B026-AD35-473D-8C6A-E23DFADB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202699" cy="8326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544362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025541-F558-4793-B62A-2EEE2E615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97962" cy="87261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591994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5AEAFB-2862-44B9-ACDB-6864A4C11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45594" cy="872611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190500</xdr:colOff>
      <xdr:row>3</xdr:row>
      <xdr:rowOff>57150</xdr:rowOff>
    </xdr:from>
    <xdr:to>
      <xdr:col>29</xdr:col>
      <xdr:colOff>182214</xdr:colOff>
      <xdr:row>40</xdr:row>
      <xdr:rowOff>89350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1F18CD1-4305-43A1-AA9C-A1CF98F24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4500" y="628650"/>
          <a:ext cx="8526114" cy="708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40</xdr:row>
      <xdr:rowOff>153828</xdr:rowOff>
    </xdr:from>
    <xdr:to>
      <xdr:col>14</xdr:col>
      <xdr:colOff>39342</xdr:colOff>
      <xdr:row>78</xdr:row>
      <xdr:rowOff>48679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CC47A0-B623-4B89-B2EB-168C1E3D0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450" y="7773828"/>
          <a:ext cx="8402292" cy="713385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123825</xdr:rowOff>
    </xdr:from>
    <xdr:to>
      <xdr:col>14</xdr:col>
      <xdr:colOff>477501</xdr:colOff>
      <xdr:row>42</xdr:row>
      <xdr:rowOff>134441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4304C74-53C8-4B19-B427-290A32CC1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14325"/>
          <a:ext cx="8964276" cy="7821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1</xdr:row>
      <xdr:rowOff>0</xdr:rowOff>
    </xdr:from>
    <xdr:to>
      <xdr:col>10</xdr:col>
      <xdr:colOff>523874</xdr:colOff>
      <xdr:row>38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04D568-CD9E-404B-9B90-4167ECDFF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599" y="190500"/>
          <a:ext cx="6010275" cy="691515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2</xdr:row>
      <xdr:rowOff>95251</xdr:rowOff>
    </xdr:from>
    <xdr:to>
      <xdr:col>21</xdr:col>
      <xdr:colOff>210398</xdr:colOff>
      <xdr:row>35</xdr:row>
      <xdr:rowOff>171451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7BF4B-EE00-4A9A-A8DF-41B6AD89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476251"/>
          <a:ext cx="6077798" cy="60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10377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95617B-D610-4CF7-8C2D-EBC284B22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106377" cy="864990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6</xdr:row>
      <xdr:rowOff>0</xdr:rowOff>
    </xdr:from>
    <xdr:to>
      <xdr:col>21</xdr:col>
      <xdr:colOff>591398</xdr:colOff>
      <xdr:row>51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0B2301-AD71-40C8-AEEA-873EEA07C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143000"/>
          <a:ext cx="6077798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10377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7E768-0760-48A5-8CAF-6F6CC9E22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106377" cy="863085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20</xdr:col>
      <xdr:colOff>581872</xdr:colOff>
      <xdr:row>47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5F2356-CA5C-464E-9069-A4E56317F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381000"/>
          <a:ext cx="6068272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9</xdr:col>
      <xdr:colOff>561975</xdr:colOff>
      <xdr:row>41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1B93EA-FC33-4AA9-82FC-D08D5E422E8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945" t="12772" r="36702" b="7038"/>
        <a:stretch/>
      </xdr:blipFill>
      <xdr:spPr bwMode="auto">
        <a:xfrm>
          <a:off x="609600" y="190499"/>
          <a:ext cx="5438775" cy="7391401"/>
        </a:xfrm>
        <a:prstGeom prst="rect">
          <a:avLst/>
        </a:prstGeom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523875</xdr:colOff>
      <xdr:row>0</xdr:row>
      <xdr:rowOff>190499</xdr:rowOff>
    </xdr:from>
    <xdr:to>
      <xdr:col>19</xdr:col>
      <xdr:colOff>323850</xdr:colOff>
      <xdr:row>43</xdr:row>
      <xdr:rowOff>19049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3918577-AFD4-4862-A047-B11D34C45539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13" t="12558" r="28140" b="7678"/>
        <a:stretch/>
      </xdr:blipFill>
      <xdr:spPr bwMode="auto">
        <a:xfrm>
          <a:off x="6619875" y="190499"/>
          <a:ext cx="5286375" cy="7686675"/>
        </a:xfrm>
        <a:prstGeom prst="rect">
          <a:avLst/>
        </a:prstGeom>
        <a:ln w="12700" cap="flat" cmpd="sng" algn="ctr">
          <a:solidFill>
            <a:sysClr val="windowText" lastClr="000000"/>
          </a:solidFill>
          <a:prstDash val="solid"/>
          <a:round/>
          <a:headEnd type="none" w="med" len="med"/>
          <a:tailEnd type="none" w="med" len="med"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21</xdr:col>
      <xdr:colOff>154208</xdr:colOff>
      <xdr:row>54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2DDECB-FA96-4BBE-A58C-BD5B9B43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955808" cy="9002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26</xdr:col>
      <xdr:colOff>516123</xdr:colOff>
      <xdr:row>47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9FCF0-975D-438D-A34A-FDBB8FA1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2708123" cy="90119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97135</xdr:colOff>
      <xdr:row>38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1BFE2-062F-4908-87D5-D72417195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508335" cy="704948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23</xdr:col>
      <xdr:colOff>592504</xdr:colOff>
      <xdr:row>39</xdr:row>
      <xdr:rowOff>86747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6043A-03A8-4E2C-AEFE-E76AA1D1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03704" cy="73257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6"/>
  <sheetViews>
    <sheetView tabSelected="1" topLeftCell="A10" zoomScale="145" zoomScaleNormal="145" workbookViewId="0">
      <selection activeCell="J30" sqref="J3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13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0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21" si="0">N2</f>
        <v>0</v>
      </c>
      <c r="B2" s="4">
        <f t="shared" ref="B2:B21" si="1">Q2</f>
        <v>579.16666666666674</v>
      </c>
      <c r="C2" s="4">
        <f>B2*1.2</f>
        <v>695.00000000000011</v>
      </c>
      <c r="D2" s="4">
        <f t="shared" ref="D2:D19" si="2">C2*1.2</f>
        <v>834.00000000000011</v>
      </c>
      <c r="E2" s="5">
        <f t="shared" ref="E2:E19" si="3">R2</f>
        <v>20000000</v>
      </c>
      <c r="F2" s="10">
        <f t="shared" ref="F2:F19" si="4">ROUND((E2/B2),0)</f>
        <v>34532</v>
      </c>
      <c r="G2" s="15">
        <f t="shared" ref="G2:G19" si="5">ROUND((E2/C2),0)</f>
        <v>28777</v>
      </c>
      <c r="H2" s="10">
        <f t="shared" ref="H2:H19" si="6">ROUND((E2/D2),0)</f>
        <v>23981</v>
      </c>
      <c r="I2" s="4" t="e">
        <f>#REF!</f>
        <v>#REF!</v>
      </c>
      <c r="J2" s="4" t="str">
        <f t="shared" ref="J2:J19" si="7">S2</f>
        <v>27.04.24</v>
      </c>
      <c r="O2">
        <v>0</v>
      </c>
      <c r="P2">
        <v>695</v>
      </c>
      <c r="Q2">
        <f t="shared" ref="Q2:Q8" si="8">P2/1.2</f>
        <v>579.16666666666674</v>
      </c>
      <c r="R2" s="2">
        <v>20000000</v>
      </c>
      <c r="S2" s="8" t="s">
        <v>16</v>
      </c>
      <c r="T2" s="8" t="s">
        <v>21</v>
      </c>
    </row>
    <row r="3" spans="1:20" x14ac:dyDescent="0.25">
      <c r="A3" s="4">
        <f t="shared" si="0"/>
        <v>0</v>
      </c>
      <c r="B3" s="4">
        <f t="shared" si="1"/>
        <v>579.16666666666674</v>
      </c>
      <c r="C3" s="4">
        <f t="shared" ref="C3:C21" si="9">B3*1.2</f>
        <v>695.00000000000011</v>
      </c>
      <c r="D3" s="4">
        <f t="shared" si="2"/>
        <v>834.00000000000011</v>
      </c>
      <c r="E3" s="5">
        <f t="shared" si="3"/>
        <v>22000000</v>
      </c>
      <c r="F3" s="10">
        <f t="shared" si="4"/>
        <v>37986</v>
      </c>
      <c r="G3" s="15">
        <f t="shared" si="5"/>
        <v>31655</v>
      </c>
      <c r="H3" s="10">
        <f t="shared" si="6"/>
        <v>26379</v>
      </c>
      <c r="I3" s="4" t="e">
        <f>#REF!</f>
        <v>#REF!</v>
      </c>
      <c r="J3" s="4" t="str">
        <f t="shared" si="7"/>
        <v>27.04.24</v>
      </c>
      <c r="O3">
        <v>0</v>
      </c>
      <c r="P3">
        <v>695</v>
      </c>
      <c r="Q3">
        <f t="shared" si="8"/>
        <v>579.16666666666674</v>
      </c>
      <c r="R3" s="2">
        <v>22000000</v>
      </c>
      <c r="S3" s="8" t="s">
        <v>16</v>
      </c>
      <c r="T3" s="8" t="s">
        <v>20</v>
      </c>
    </row>
    <row r="4" spans="1:20" x14ac:dyDescent="0.25">
      <c r="A4" s="4">
        <f t="shared" si="0"/>
        <v>0</v>
      </c>
      <c r="B4" s="4">
        <f t="shared" si="1"/>
        <v>437.5</v>
      </c>
      <c r="C4" s="4">
        <f t="shared" si="9"/>
        <v>525</v>
      </c>
      <c r="D4" s="4">
        <f t="shared" si="2"/>
        <v>630</v>
      </c>
      <c r="E4" s="16">
        <f t="shared" si="3"/>
        <v>13000000</v>
      </c>
      <c r="F4" s="10">
        <f t="shared" si="4"/>
        <v>29714</v>
      </c>
      <c r="G4" s="10">
        <f t="shared" si="5"/>
        <v>24762</v>
      </c>
      <c r="H4" s="10">
        <f t="shared" si="6"/>
        <v>20635</v>
      </c>
      <c r="I4" s="10" t="e">
        <f>#REF!</f>
        <v>#REF!</v>
      </c>
      <c r="J4" s="4" t="str">
        <f t="shared" si="7"/>
        <v>02.03.23</v>
      </c>
      <c r="O4">
        <v>0</v>
      </c>
      <c r="P4">
        <v>525</v>
      </c>
      <c r="Q4">
        <f t="shared" si="8"/>
        <v>437.5</v>
      </c>
      <c r="R4" s="2">
        <v>13000000</v>
      </c>
      <c r="S4" s="8" t="s">
        <v>17</v>
      </c>
      <c r="T4" s="8" t="s">
        <v>20</v>
      </c>
    </row>
    <row r="5" spans="1:20" x14ac:dyDescent="0.25">
      <c r="A5" s="4">
        <f t="shared" si="0"/>
        <v>0</v>
      </c>
      <c r="B5" s="4">
        <f t="shared" si="1"/>
        <v>437.5</v>
      </c>
      <c r="C5" s="4">
        <f t="shared" si="9"/>
        <v>525</v>
      </c>
      <c r="D5" s="4">
        <f t="shared" si="2"/>
        <v>630</v>
      </c>
      <c r="E5" s="16">
        <f t="shared" si="3"/>
        <v>13000000</v>
      </c>
      <c r="F5" s="10">
        <f t="shared" si="4"/>
        <v>29714</v>
      </c>
      <c r="G5" s="10">
        <f t="shared" si="5"/>
        <v>24762</v>
      </c>
      <c r="H5" s="10">
        <f t="shared" si="6"/>
        <v>20635</v>
      </c>
      <c r="I5" s="10" t="e">
        <f>#REF!</f>
        <v>#REF!</v>
      </c>
      <c r="J5" s="4" t="str">
        <f t="shared" si="7"/>
        <v>02.03.23</v>
      </c>
      <c r="O5">
        <v>0</v>
      </c>
      <c r="P5">
        <v>525</v>
      </c>
      <c r="Q5">
        <f t="shared" si="8"/>
        <v>437.5</v>
      </c>
      <c r="R5" s="2">
        <v>13000000</v>
      </c>
      <c r="S5" s="8" t="s">
        <v>17</v>
      </c>
      <c r="T5" s="8" t="s">
        <v>21</v>
      </c>
    </row>
    <row r="6" spans="1:20" x14ac:dyDescent="0.25">
      <c r="A6" s="4">
        <f t="shared" si="0"/>
        <v>0</v>
      </c>
      <c r="B6" s="4">
        <f t="shared" si="1"/>
        <v>437.64629999999994</v>
      </c>
      <c r="C6" s="4">
        <f t="shared" si="9"/>
        <v>525.1755599999999</v>
      </c>
      <c r="D6" s="4">
        <f t="shared" si="2"/>
        <v>630.21067199999982</v>
      </c>
      <c r="E6" s="16">
        <f t="shared" si="3"/>
        <v>14000000</v>
      </c>
      <c r="F6" s="10">
        <f t="shared" si="4"/>
        <v>31989</v>
      </c>
      <c r="G6" s="15">
        <f t="shared" si="5"/>
        <v>26658</v>
      </c>
      <c r="H6" s="10">
        <f t="shared" si="6"/>
        <v>22215</v>
      </c>
      <c r="I6" s="10" t="e">
        <f>#REF!</f>
        <v>#REF!</v>
      </c>
      <c r="J6" s="4" t="str">
        <f t="shared" si="7"/>
        <v>25.04.24</v>
      </c>
      <c r="O6">
        <v>0</v>
      </c>
      <c r="P6">
        <f>48.79*10.764</f>
        <v>525.1755599999999</v>
      </c>
      <c r="Q6">
        <f t="shared" si="8"/>
        <v>437.64629999999994</v>
      </c>
      <c r="R6" s="2">
        <v>14000000</v>
      </c>
      <c r="S6" s="8" t="s">
        <v>18</v>
      </c>
      <c r="T6" s="8" t="s">
        <v>20</v>
      </c>
    </row>
    <row r="7" spans="1:20" x14ac:dyDescent="0.25">
      <c r="A7" s="4">
        <f t="shared" si="0"/>
        <v>0</v>
      </c>
      <c r="B7" s="4">
        <f t="shared" si="1"/>
        <v>437.64629999999994</v>
      </c>
      <c r="C7" s="4">
        <f t="shared" si="9"/>
        <v>525.1755599999999</v>
      </c>
      <c r="D7" s="4">
        <f t="shared" si="2"/>
        <v>630.21067199999982</v>
      </c>
      <c r="E7" s="16">
        <f t="shared" si="3"/>
        <v>14000000</v>
      </c>
      <c r="F7" s="10">
        <f t="shared" si="4"/>
        <v>31989</v>
      </c>
      <c r="G7" s="15">
        <f t="shared" si="5"/>
        <v>26658</v>
      </c>
      <c r="H7" s="10">
        <f t="shared" si="6"/>
        <v>22215</v>
      </c>
      <c r="I7" s="10" t="e">
        <f>#REF!</f>
        <v>#REF!</v>
      </c>
      <c r="J7" s="4" t="str">
        <f t="shared" si="7"/>
        <v>25.04.24</v>
      </c>
      <c r="O7">
        <v>0</v>
      </c>
      <c r="P7">
        <f>48.79*10.764</f>
        <v>525.1755599999999</v>
      </c>
      <c r="Q7">
        <f t="shared" ref="Q7" si="10">P7/1.2</f>
        <v>437.64629999999994</v>
      </c>
      <c r="R7" s="2">
        <v>14000000</v>
      </c>
      <c r="S7" s="8" t="s">
        <v>18</v>
      </c>
      <c r="T7" s="8" t="s">
        <v>21</v>
      </c>
    </row>
    <row r="8" spans="1:20" x14ac:dyDescent="0.25">
      <c r="A8" s="4">
        <f t="shared" si="0"/>
        <v>0</v>
      </c>
      <c r="B8" s="4">
        <f t="shared" si="1"/>
        <v>437.5</v>
      </c>
      <c r="C8" s="4">
        <f t="shared" si="9"/>
        <v>525</v>
      </c>
      <c r="D8" s="4">
        <f t="shared" si="2"/>
        <v>630</v>
      </c>
      <c r="E8" s="16">
        <f t="shared" si="3"/>
        <v>14650000</v>
      </c>
      <c r="F8" s="10">
        <f t="shared" si="4"/>
        <v>33486</v>
      </c>
      <c r="G8" s="10">
        <f t="shared" si="5"/>
        <v>27905</v>
      </c>
      <c r="H8" s="10">
        <f t="shared" si="6"/>
        <v>23254</v>
      </c>
      <c r="I8" s="10" t="e">
        <f>#REF!</f>
        <v>#REF!</v>
      </c>
      <c r="J8" s="4" t="str">
        <f t="shared" si="7"/>
        <v>30.01.23</v>
      </c>
      <c r="O8">
        <v>0</v>
      </c>
      <c r="P8">
        <v>525</v>
      </c>
      <c r="Q8">
        <f t="shared" si="8"/>
        <v>437.5</v>
      </c>
      <c r="R8" s="2">
        <v>14650000</v>
      </c>
      <c r="S8" s="8" t="s">
        <v>19</v>
      </c>
      <c r="T8" s="8" t="s">
        <v>20</v>
      </c>
    </row>
    <row r="9" spans="1:20" x14ac:dyDescent="0.25">
      <c r="A9" s="4">
        <f t="shared" si="0"/>
        <v>0</v>
      </c>
      <c r="B9" s="4">
        <f t="shared" si="1"/>
        <v>437.5</v>
      </c>
      <c r="C9" s="4">
        <f t="shared" si="9"/>
        <v>525</v>
      </c>
      <c r="D9" s="4">
        <f t="shared" si="2"/>
        <v>630</v>
      </c>
      <c r="E9" s="16">
        <f t="shared" si="3"/>
        <v>14650000</v>
      </c>
      <c r="F9" s="10">
        <f t="shared" si="4"/>
        <v>33486</v>
      </c>
      <c r="G9" s="10">
        <f t="shared" si="5"/>
        <v>27905</v>
      </c>
      <c r="H9" s="10">
        <f t="shared" si="6"/>
        <v>23254</v>
      </c>
      <c r="I9" s="10" t="e">
        <f>#REF!</f>
        <v>#REF!</v>
      </c>
      <c r="J9" s="4" t="str">
        <f t="shared" si="7"/>
        <v>30.01.23</v>
      </c>
      <c r="O9">
        <v>0</v>
      </c>
      <c r="P9">
        <v>525</v>
      </c>
      <c r="Q9">
        <f t="shared" ref="Q9" si="11">P9/1.2</f>
        <v>437.5</v>
      </c>
      <c r="R9" s="2">
        <v>14650000</v>
      </c>
      <c r="S9" s="8" t="s">
        <v>19</v>
      </c>
      <c r="T9" s="8" t="s">
        <v>21</v>
      </c>
    </row>
    <row r="10" spans="1:20" x14ac:dyDescent="0.25">
      <c r="A10" s="4">
        <f t="shared" si="0"/>
        <v>0</v>
      </c>
      <c r="B10" s="4">
        <f t="shared" si="1"/>
        <v>825</v>
      </c>
      <c r="C10" s="4">
        <f t="shared" si="9"/>
        <v>990</v>
      </c>
      <c r="D10" s="4">
        <f t="shared" si="2"/>
        <v>1188</v>
      </c>
      <c r="E10" s="16">
        <f t="shared" si="3"/>
        <v>30500000</v>
      </c>
      <c r="F10" s="10">
        <f t="shared" si="4"/>
        <v>36970</v>
      </c>
      <c r="G10" s="10">
        <f t="shared" si="5"/>
        <v>30808</v>
      </c>
      <c r="H10" s="10">
        <f t="shared" si="6"/>
        <v>25673</v>
      </c>
      <c r="I10" s="10" t="e">
        <f>#REF!</f>
        <v>#REF!</v>
      </c>
      <c r="J10" s="4">
        <f t="shared" si="7"/>
        <v>0</v>
      </c>
      <c r="O10">
        <v>0</v>
      </c>
      <c r="P10">
        <f t="shared" ref="P10:P12" si="12">O10/1.2</f>
        <v>0</v>
      </c>
      <c r="Q10">
        <v>825</v>
      </c>
      <c r="R10" s="2">
        <v>30500000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900</v>
      </c>
      <c r="C11" s="4">
        <f t="shared" si="9"/>
        <v>1080</v>
      </c>
      <c r="D11" s="4">
        <f t="shared" si="2"/>
        <v>1296</v>
      </c>
      <c r="E11" s="16">
        <f t="shared" si="3"/>
        <v>32200000</v>
      </c>
      <c r="F11" s="10">
        <f t="shared" si="4"/>
        <v>35778</v>
      </c>
      <c r="G11" s="10">
        <f t="shared" si="5"/>
        <v>29815</v>
      </c>
      <c r="H11" s="10">
        <f t="shared" si="6"/>
        <v>24846</v>
      </c>
      <c r="I11" s="10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v>900</v>
      </c>
      <c r="R11" s="2">
        <v>32200000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850</v>
      </c>
      <c r="C12" s="4">
        <f t="shared" si="9"/>
        <v>1020</v>
      </c>
      <c r="D12" s="4">
        <f t="shared" si="2"/>
        <v>1224</v>
      </c>
      <c r="E12" s="5">
        <f t="shared" si="3"/>
        <v>30000000</v>
      </c>
      <c r="F12" s="10">
        <f t="shared" si="4"/>
        <v>35294</v>
      </c>
      <c r="G12" s="10">
        <f t="shared" si="5"/>
        <v>29412</v>
      </c>
      <c r="H12" s="10">
        <f t="shared" si="6"/>
        <v>24510</v>
      </c>
      <c r="I12" s="4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v>850</v>
      </c>
      <c r="R12" s="2">
        <v>30000000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900</v>
      </c>
      <c r="C13" s="4">
        <f t="shared" si="9"/>
        <v>1080</v>
      </c>
      <c r="D13" s="4">
        <f t="shared" si="2"/>
        <v>1296</v>
      </c>
      <c r="E13" s="5">
        <f t="shared" si="3"/>
        <v>32100000</v>
      </c>
      <c r="F13" s="10">
        <f t="shared" si="4"/>
        <v>35667</v>
      </c>
      <c r="G13" s="10">
        <f t="shared" si="5"/>
        <v>29722</v>
      </c>
      <c r="H13" s="10">
        <f t="shared" si="6"/>
        <v>24769</v>
      </c>
      <c r="I13" s="4" t="e">
        <f>#REF!</f>
        <v>#REF!</v>
      </c>
      <c r="J13" s="4">
        <f t="shared" si="7"/>
        <v>0</v>
      </c>
      <c r="O13">
        <v>0</v>
      </c>
      <c r="P13">
        <f t="shared" ref="P13:P19" si="13">O13/1.2</f>
        <v>0</v>
      </c>
      <c r="Q13">
        <v>900</v>
      </c>
      <c r="R13" s="2">
        <v>32100000</v>
      </c>
      <c r="S13" s="8"/>
      <c r="T13" s="8"/>
    </row>
    <row r="14" spans="1:20" x14ac:dyDescent="0.25">
      <c r="A14" s="4">
        <f t="shared" ref="A14:A19" si="14">N14</f>
        <v>0</v>
      </c>
      <c r="B14" s="4">
        <f t="shared" ref="B14:B19" si="15">Q14</f>
        <v>900</v>
      </c>
      <c r="C14" s="4">
        <f t="shared" ref="C14:C19" si="16">B14*1.2</f>
        <v>1080</v>
      </c>
      <c r="D14" s="4">
        <f t="shared" si="2"/>
        <v>1296</v>
      </c>
      <c r="E14" s="5">
        <f t="shared" si="3"/>
        <v>32000000</v>
      </c>
      <c r="F14" s="10">
        <f t="shared" si="4"/>
        <v>35556</v>
      </c>
      <c r="G14" s="10">
        <f t="shared" si="5"/>
        <v>29630</v>
      </c>
      <c r="H14" s="4">
        <f t="shared" si="6"/>
        <v>24691</v>
      </c>
      <c r="I14" s="4" t="e">
        <f>#REF!</f>
        <v>#REF!</v>
      </c>
      <c r="J14" s="4">
        <f t="shared" si="7"/>
        <v>0</v>
      </c>
      <c r="O14">
        <v>0</v>
      </c>
      <c r="P14">
        <f t="shared" si="13"/>
        <v>0</v>
      </c>
      <c r="Q14">
        <v>900</v>
      </c>
      <c r="R14" s="2">
        <v>32000000</v>
      </c>
      <c r="S14" s="8"/>
      <c r="T14" s="8"/>
    </row>
    <row r="15" spans="1:20" x14ac:dyDescent="0.25">
      <c r="A15" s="4">
        <f t="shared" si="14"/>
        <v>0</v>
      </c>
      <c r="B15" s="4">
        <f t="shared" si="15"/>
        <v>750</v>
      </c>
      <c r="C15" s="4">
        <f t="shared" si="16"/>
        <v>900</v>
      </c>
      <c r="D15" s="4">
        <f t="shared" si="2"/>
        <v>1080</v>
      </c>
      <c r="E15" s="5">
        <f t="shared" si="3"/>
        <v>32500000</v>
      </c>
      <c r="F15" s="10">
        <f t="shared" si="4"/>
        <v>43333</v>
      </c>
      <c r="G15" s="4">
        <f t="shared" si="5"/>
        <v>36111</v>
      </c>
      <c r="H15" s="4">
        <f t="shared" si="6"/>
        <v>30093</v>
      </c>
      <c r="I15" s="4" t="e">
        <f>#REF!</f>
        <v>#REF!</v>
      </c>
      <c r="J15" s="4">
        <f t="shared" si="7"/>
        <v>0</v>
      </c>
      <c r="O15">
        <v>0</v>
      </c>
      <c r="P15">
        <f t="shared" si="13"/>
        <v>0</v>
      </c>
      <c r="Q15">
        <v>750</v>
      </c>
      <c r="R15" s="2">
        <v>32500000</v>
      </c>
      <c r="S15" s="8"/>
      <c r="T15" s="8"/>
    </row>
    <row r="16" spans="1:20" x14ac:dyDescent="0.25">
      <c r="A16" s="4">
        <f t="shared" si="14"/>
        <v>0</v>
      </c>
      <c r="B16" s="4">
        <f t="shared" si="15"/>
        <v>875</v>
      </c>
      <c r="C16" s="4">
        <f t="shared" si="16"/>
        <v>1050</v>
      </c>
      <c r="D16" s="4">
        <f t="shared" si="2"/>
        <v>1260</v>
      </c>
      <c r="E16" s="5">
        <f t="shared" si="3"/>
        <v>31500000</v>
      </c>
      <c r="F16" s="10">
        <f t="shared" si="4"/>
        <v>36000</v>
      </c>
      <c r="G16" s="10">
        <f t="shared" si="5"/>
        <v>30000</v>
      </c>
      <c r="H16" s="4">
        <f t="shared" si="6"/>
        <v>25000</v>
      </c>
      <c r="I16" s="4" t="e">
        <f>#REF!</f>
        <v>#REF!</v>
      </c>
      <c r="J16" s="4">
        <f t="shared" si="7"/>
        <v>0</v>
      </c>
      <c r="O16">
        <v>0</v>
      </c>
      <c r="P16">
        <f t="shared" si="13"/>
        <v>0</v>
      </c>
      <c r="Q16">
        <v>875</v>
      </c>
      <c r="R16" s="2">
        <v>31500000</v>
      </c>
      <c r="S16" s="8"/>
      <c r="T16" s="8"/>
    </row>
    <row r="17" spans="1:24" x14ac:dyDescent="0.25">
      <c r="A17" s="4">
        <f t="shared" si="14"/>
        <v>0</v>
      </c>
      <c r="B17" s="4">
        <f t="shared" si="15"/>
        <v>900</v>
      </c>
      <c r="C17" s="4">
        <f t="shared" si="16"/>
        <v>1080</v>
      </c>
      <c r="D17" s="4">
        <f t="shared" si="2"/>
        <v>1296</v>
      </c>
      <c r="E17" s="5">
        <f t="shared" si="3"/>
        <v>29000000</v>
      </c>
      <c r="F17" s="10">
        <f t="shared" si="4"/>
        <v>32222</v>
      </c>
      <c r="G17" s="4">
        <f t="shared" si="5"/>
        <v>26852</v>
      </c>
      <c r="H17" s="4">
        <f t="shared" si="6"/>
        <v>22377</v>
      </c>
      <c r="I17" s="4" t="e">
        <f>#REF!</f>
        <v>#REF!</v>
      </c>
      <c r="J17" s="4">
        <f t="shared" si="7"/>
        <v>0</v>
      </c>
      <c r="O17">
        <v>0</v>
      </c>
      <c r="P17">
        <f t="shared" si="13"/>
        <v>0</v>
      </c>
      <c r="Q17">
        <v>900</v>
      </c>
      <c r="R17" s="2">
        <v>29000000</v>
      </c>
      <c r="S17" s="8"/>
      <c r="T17" s="8"/>
    </row>
    <row r="18" spans="1:24" x14ac:dyDescent="0.25">
      <c r="A18" s="4">
        <f t="shared" si="14"/>
        <v>0</v>
      </c>
      <c r="B18" s="4">
        <f t="shared" si="15"/>
        <v>0</v>
      </c>
      <c r="C18" s="4">
        <f t="shared" si="16"/>
        <v>0</v>
      </c>
      <c r="D18" s="4">
        <f t="shared" si="2"/>
        <v>0</v>
      </c>
      <c r="E18" s="5">
        <f t="shared" si="3"/>
        <v>0</v>
      </c>
      <c r="F18" s="10" t="e">
        <f t="shared" si="4"/>
        <v>#DIV/0!</v>
      </c>
      <c r="G18" s="10" t="e">
        <f t="shared" si="5"/>
        <v>#DIV/0!</v>
      </c>
      <c r="H18" s="4" t="e">
        <f t="shared" si="6"/>
        <v>#DIV/0!</v>
      </c>
      <c r="I18" s="4" t="e">
        <f>#REF!</f>
        <v>#REF!</v>
      </c>
      <c r="J18" s="4">
        <f t="shared" si="7"/>
        <v>0</v>
      </c>
      <c r="O18">
        <v>0</v>
      </c>
      <c r="P18">
        <f t="shared" si="13"/>
        <v>0</v>
      </c>
      <c r="Q18">
        <f t="shared" ref="Q18:Q19" si="17">P18/1.2</f>
        <v>0</v>
      </c>
      <c r="R18" s="2">
        <v>0</v>
      </c>
      <c r="S18" s="8"/>
      <c r="T18" s="8"/>
    </row>
    <row r="19" spans="1:24" x14ac:dyDescent="0.25">
      <c r="A19" s="4">
        <f t="shared" si="14"/>
        <v>0</v>
      </c>
      <c r="B19" s="4">
        <f t="shared" si="15"/>
        <v>0</v>
      </c>
      <c r="C19" s="4">
        <f t="shared" si="16"/>
        <v>0</v>
      </c>
      <c r="D19" s="4">
        <f t="shared" si="2"/>
        <v>0</v>
      </c>
      <c r="E19" s="5">
        <f t="shared" si="3"/>
        <v>0</v>
      </c>
      <c r="F19" s="10" t="e">
        <f t="shared" si="4"/>
        <v>#DIV/0!</v>
      </c>
      <c r="G19" s="4" t="e">
        <f t="shared" si="5"/>
        <v>#DIV/0!</v>
      </c>
      <c r="H19" s="4" t="e">
        <f t="shared" si="6"/>
        <v>#DIV/0!</v>
      </c>
      <c r="I19" s="4" t="e">
        <f>#REF!</f>
        <v>#REF!</v>
      </c>
      <c r="J19" s="4">
        <f t="shared" si="7"/>
        <v>0</v>
      </c>
      <c r="O19">
        <v>0</v>
      </c>
      <c r="P19">
        <f t="shared" si="13"/>
        <v>0</v>
      </c>
      <c r="Q19">
        <f t="shared" si="17"/>
        <v>0</v>
      </c>
      <c r="R19" s="2">
        <v>0</v>
      </c>
      <c r="S19" s="8"/>
      <c r="T19" s="8"/>
    </row>
    <row r="20" spans="1:24" x14ac:dyDescent="0.25">
      <c r="A20" s="4">
        <f t="shared" si="0"/>
        <v>0</v>
      </c>
      <c r="B20" s="4">
        <f t="shared" si="1"/>
        <v>0</v>
      </c>
      <c r="C20" s="4">
        <f t="shared" si="9"/>
        <v>0</v>
      </c>
      <c r="D20" s="4">
        <f t="shared" ref="D20:D21" si="18">C20*1.2</f>
        <v>0</v>
      </c>
      <c r="E20" s="5">
        <f t="shared" ref="E20:E21" si="19">R20</f>
        <v>0</v>
      </c>
      <c r="F20" s="10" t="e">
        <f t="shared" ref="F20:F21" si="20">ROUND((E20/B20),0)</f>
        <v>#DIV/0!</v>
      </c>
      <c r="G20" s="10" t="e">
        <f t="shared" ref="G20:G21" si="21">ROUND((E20/C20),0)</f>
        <v>#DIV/0!</v>
      </c>
      <c r="H20" s="4" t="e">
        <f t="shared" ref="H20:H21" si="22">ROUND((E20/D20),0)</f>
        <v>#DIV/0!</v>
      </c>
      <c r="I20" s="4" t="e">
        <f>#REF!</f>
        <v>#REF!</v>
      </c>
      <c r="J20" s="4">
        <f t="shared" ref="J20:J21" si="23">S20</f>
        <v>0</v>
      </c>
      <c r="O20">
        <v>0</v>
      </c>
      <c r="P20">
        <f t="shared" ref="P20:P21" si="24">O20/1.2</f>
        <v>0</v>
      </c>
      <c r="Q20">
        <f t="shared" ref="Q20:Q21" si="25">P20/1.2</f>
        <v>0</v>
      </c>
      <c r="R20" s="2">
        <v>0</v>
      </c>
      <c r="S20" s="8"/>
      <c r="T20" s="8"/>
    </row>
    <row r="21" spans="1:24" x14ac:dyDescent="0.25">
      <c r="A21" s="4">
        <f t="shared" si="0"/>
        <v>0</v>
      </c>
      <c r="B21" s="4">
        <f t="shared" si="1"/>
        <v>0</v>
      </c>
      <c r="C21" s="4">
        <f t="shared" si="9"/>
        <v>0</v>
      </c>
      <c r="D21" s="4">
        <f t="shared" si="18"/>
        <v>0</v>
      </c>
      <c r="E21" s="5">
        <f t="shared" si="19"/>
        <v>0</v>
      </c>
      <c r="F21" s="10" t="e">
        <f t="shared" si="20"/>
        <v>#DIV/0!</v>
      </c>
      <c r="G21" s="4" t="e">
        <f t="shared" si="21"/>
        <v>#DIV/0!</v>
      </c>
      <c r="H21" s="4" t="e">
        <f t="shared" si="22"/>
        <v>#DIV/0!</v>
      </c>
      <c r="I21" s="4" t="e">
        <f>#REF!</f>
        <v>#REF!</v>
      </c>
      <c r="J21" s="4">
        <f t="shared" si="23"/>
        <v>0</v>
      </c>
      <c r="O21">
        <v>0</v>
      </c>
      <c r="P21">
        <f t="shared" si="24"/>
        <v>0</v>
      </c>
      <c r="Q21">
        <f t="shared" si="25"/>
        <v>0</v>
      </c>
      <c r="R21" s="2">
        <v>0</v>
      </c>
      <c r="S21" s="8"/>
      <c r="T21" s="8"/>
    </row>
    <row r="23" spans="1:24" x14ac:dyDescent="0.25">
      <c r="G23" t="s">
        <v>13</v>
      </c>
    </row>
    <row r="24" spans="1:24" x14ac:dyDescent="0.25">
      <c r="G24" s="13" t="s">
        <v>36</v>
      </c>
    </row>
    <row r="25" spans="1:24" x14ac:dyDescent="0.25">
      <c r="G25" t="s">
        <v>37</v>
      </c>
      <c r="H25">
        <v>1015</v>
      </c>
    </row>
    <row r="26" spans="1:24" x14ac:dyDescent="0.25">
      <c r="G26" t="s">
        <v>15</v>
      </c>
      <c r="H26">
        <v>26000</v>
      </c>
    </row>
    <row r="27" spans="1:24" x14ac:dyDescent="0.25">
      <c r="G27" t="s">
        <v>39</v>
      </c>
      <c r="H27">
        <f>H26*H25</f>
        <v>26390000</v>
      </c>
    </row>
    <row r="28" spans="1:24" x14ac:dyDescent="0.25">
      <c r="E28" t="s">
        <v>38</v>
      </c>
      <c r="J28">
        <v>1000000</v>
      </c>
    </row>
    <row r="29" spans="1:24" x14ac:dyDescent="0.25">
      <c r="G29" t="s">
        <v>40</v>
      </c>
      <c r="H29">
        <f>H27-J28</f>
        <v>25390000</v>
      </c>
    </row>
    <row r="30" spans="1:24" x14ac:dyDescent="0.25">
      <c r="G30" s="6"/>
      <c r="H30" s="6">
        <f>H29*0.9</f>
        <v>22851000</v>
      </c>
    </row>
    <row r="31" spans="1:24" x14ac:dyDescent="0.25">
      <c r="H31">
        <f>H27*0.8</f>
        <v>21112000</v>
      </c>
    </row>
    <row r="32" spans="1:24" x14ac:dyDescent="0.25">
      <c r="P32" s="11"/>
      <c r="Q32" s="11"/>
      <c r="R32" s="13"/>
      <c r="T32" s="11"/>
      <c r="U32" s="11"/>
      <c r="V32" s="11"/>
      <c r="W32" s="11"/>
      <c r="X32" s="11"/>
    </row>
    <row r="33" spans="16:24" x14ac:dyDescent="0.25">
      <c r="P33" s="11"/>
      <c r="Q33" s="14" t="s">
        <v>14</v>
      </c>
      <c r="R33" s="14"/>
      <c r="T33" s="14"/>
      <c r="U33" s="14"/>
      <c r="V33" s="11"/>
      <c r="W33" s="11"/>
      <c r="X33" s="11"/>
    </row>
    <row r="34" spans="16:24" x14ac:dyDescent="0.25">
      <c r="P34" s="11"/>
      <c r="Q34" s="11"/>
      <c r="R34" s="11"/>
      <c r="T34" s="11"/>
      <c r="U34" s="11"/>
      <c r="V34" s="11"/>
      <c r="W34" s="11"/>
      <c r="X34" s="11"/>
    </row>
    <row r="35" spans="16:24" x14ac:dyDescent="0.25">
      <c r="P35" s="12"/>
      <c r="Q35" s="11"/>
      <c r="R35" s="11"/>
      <c r="T35" s="11"/>
      <c r="U35" s="11"/>
      <c r="V35" s="11"/>
      <c r="W35" s="11"/>
      <c r="X35" s="11"/>
    </row>
    <row r="36" spans="16:24" x14ac:dyDescent="0.25">
      <c r="P36" s="11"/>
      <c r="Q36" s="11"/>
      <c r="R36" s="12"/>
      <c r="T36" s="12"/>
      <c r="U36" s="12"/>
      <c r="V36" s="11"/>
      <c r="W36" s="11"/>
      <c r="X36" s="11"/>
    </row>
    <row r="37" spans="16:24" x14ac:dyDescent="0.25">
      <c r="P37" s="11"/>
      <c r="Q37" s="11"/>
      <c r="R37" s="11"/>
      <c r="T37" s="11"/>
      <c r="U37" s="11"/>
      <c r="V37" s="11"/>
      <c r="W37" s="11"/>
      <c r="X37" s="11"/>
    </row>
    <row r="38" spans="16:24" x14ac:dyDescent="0.25">
      <c r="P38" s="11"/>
      <c r="Q38" s="11"/>
      <c r="R38" s="11"/>
      <c r="T38" s="11"/>
      <c r="U38" s="11"/>
      <c r="V38" s="11"/>
      <c r="W38" s="11"/>
      <c r="X38" s="11"/>
    </row>
    <row r="39" spans="16:24" x14ac:dyDescent="0.25">
      <c r="P39" s="11"/>
      <c r="Q39" s="11"/>
      <c r="R39" s="11"/>
      <c r="T39" s="11"/>
      <c r="U39" s="11"/>
      <c r="V39" s="11"/>
      <c r="W39" s="11"/>
      <c r="X39" s="11"/>
    </row>
    <row r="40" spans="16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16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16:24" x14ac:dyDescent="0.25">
      <c r="Q42" s="11"/>
      <c r="R42" s="11"/>
    </row>
    <row r="43" spans="16:24" x14ac:dyDescent="0.25">
      <c r="Q43" s="11"/>
      <c r="R43" s="11"/>
      <c r="T43" s="6"/>
    </row>
    <row r="44" spans="16:24" x14ac:dyDescent="0.25">
      <c r="P44" s="11"/>
      <c r="Q44" s="11"/>
      <c r="R44" s="11"/>
      <c r="S44" s="6"/>
    </row>
    <row r="54" spans="2:6" x14ac:dyDescent="0.25">
      <c r="B54" s="17" t="s">
        <v>22</v>
      </c>
      <c r="C54" s="18">
        <v>303020</v>
      </c>
      <c r="D54" s="17"/>
      <c r="E54" s="17"/>
      <c r="F54" s="17"/>
    </row>
    <row r="55" spans="2:6" x14ac:dyDescent="0.25">
      <c r="B55" s="17" t="s">
        <v>23</v>
      </c>
      <c r="C55" s="19">
        <v>0</v>
      </c>
      <c r="D55" s="17"/>
      <c r="E55" s="17"/>
      <c r="F55" s="17"/>
    </row>
    <row r="56" spans="2:6" x14ac:dyDescent="0.25">
      <c r="B56" s="17" t="s">
        <v>24</v>
      </c>
      <c r="C56" s="19">
        <f>C54+C55</f>
        <v>303020</v>
      </c>
      <c r="D56" s="20" t="s">
        <v>25</v>
      </c>
      <c r="E56" s="21">
        <f>ROUND(C56/10.764,0)</f>
        <v>28151</v>
      </c>
      <c r="F56" s="20" t="s">
        <v>26</v>
      </c>
    </row>
    <row r="57" spans="2:6" x14ac:dyDescent="0.25">
      <c r="B57" s="17" t="s">
        <v>27</v>
      </c>
      <c r="C57" s="18">
        <v>112330</v>
      </c>
      <c r="D57" s="17"/>
      <c r="E57" s="17"/>
      <c r="F57" s="17"/>
    </row>
    <row r="58" spans="2:6" x14ac:dyDescent="0.25">
      <c r="B58" s="17" t="s">
        <v>28</v>
      </c>
      <c r="C58" s="18">
        <f>C56-C57</f>
        <v>190690</v>
      </c>
      <c r="D58" s="17"/>
      <c r="E58" s="17"/>
      <c r="F58" s="17"/>
    </row>
    <row r="59" spans="2:6" x14ac:dyDescent="0.25">
      <c r="B59" s="17" t="s">
        <v>29</v>
      </c>
      <c r="C59" s="22">
        <v>0.26</v>
      </c>
      <c r="D59" s="23">
        <f>1-C59</f>
        <v>0.74</v>
      </c>
      <c r="E59" s="17"/>
      <c r="F59" s="17"/>
    </row>
    <row r="60" spans="2:6" ht="30" x14ac:dyDescent="0.25">
      <c r="B60" s="24" t="s">
        <v>30</v>
      </c>
      <c r="D60" s="18">
        <f>ROUND(C58*D59,0)</f>
        <v>141111</v>
      </c>
      <c r="E60" s="17"/>
      <c r="F60" s="17"/>
    </row>
    <row r="61" spans="2:6" x14ac:dyDescent="0.25">
      <c r="B61" s="17" t="s">
        <v>31</v>
      </c>
      <c r="C61" s="19">
        <f>C57+D60</f>
        <v>253441</v>
      </c>
      <c r="D61" s="20" t="s">
        <v>25</v>
      </c>
      <c r="E61" s="21">
        <f>ROUND(C61/10.764,0)</f>
        <v>23545</v>
      </c>
      <c r="F61" s="20" t="s">
        <v>26</v>
      </c>
    </row>
    <row r="62" spans="2:6" x14ac:dyDescent="0.25">
      <c r="C62" s="25"/>
      <c r="E62">
        <v>660</v>
      </c>
      <c r="F62"/>
    </row>
    <row r="63" spans="2:6" x14ac:dyDescent="0.25">
      <c r="B63" s="26" t="s">
        <v>32</v>
      </c>
      <c r="C63" s="27">
        <v>2024</v>
      </c>
      <c r="E63" s="28">
        <f>E61*E62</f>
        <v>15539700</v>
      </c>
      <c r="F63"/>
    </row>
    <row r="64" spans="2:6" x14ac:dyDescent="0.25">
      <c r="B64" s="26" t="s">
        <v>33</v>
      </c>
      <c r="C64" s="27">
        <v>1998</v>
      </c>
      <c r="D64" s="28"/>
      <c r="F64"/>
    </row>
    <row r="65" spans="2:6" x14ac:dyDescent="0.25">
      <c r="B65" s="26" t="s">
        <v>34</v>
      </c>
      <c r="C65" s="27">
        <f>C63-C64</f>
        <v>26</v>
      </c>
      <c r="F65"/>
    </row>
    <row r="66" spans="2:6" ht="16.5" x14ac:dyDescent="0.3">
      <c r="B66" s="29" t="s">
        <v>35</v>
      </c>
      <c r="C66" s="26">
        <f>60-C65</f>
        <v>34</v>
      </c>
      <c r="F6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7A501-CD89-433C-9AAB-532BDC2E1F0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7E77-2AC5-4377-985A-879BCF0E3575}">
  <dimension ref="A1"/>
  <sheetViews>
    <sheetView topLeftCell="A7" workbookViewId="0">
      <selection activeCell="P70" sqref="P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L15" sqref="L15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7" zoomScale="130" zoomScaleNormal="130" workbookViewId="0">
      <selection activeCell="M7" sqref="M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="130" zoomScaleNormal="130" workbookViewId="0">
      <selection activeCell="L3" sqref="L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="130" zoomScaleNormal="130" workbookViewId="0">
      <selection activeCell="M2" sqref="M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Rent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2024-06-11T11:55:12Z</dcterms:modified>
</cp:coreProperties>
</file>