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D718C08-199C-4AD7-B226-178B4141E84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Tanmay" sheetId="12" r:id="rId2"/>
    <sheet name="Sheet6" sheetId="11" r:id="rId3"/>
    <sheet name="Sheet5" sheetId="10" r:id="rId4"/>
    <sheet name="Fenkin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6" i="5" l="1"/>
  <c r="G20" i="5"/>
  <c r="F9" i="5"/>
  <c r="K58" i="5"/>
  <c r="J58" i="5"/>
  <c r="G58" i="5"/>
  <c r="L58" i="5"/>
  <c r="E58" i="5"/>
  <c r="D58" i="5"/>
  <c r="J57" i="5"/>
  <c r="K57" i="5" s="1"/>
  <c r="G57" i="5"/>
  <c r="L57" i="5"/>
  <c r="E57" i="5"/>
  <c r="D57" i="5"/>
  <c r="G56" i="5"/>
  <c r="L56" i="5"/>
  <c r="E56" i="5"/>
  <c r="D56" i="5"/>
  <c r="L55" i="5"/>
  <c r="K55" i="5"/>
  <c r="J55" i="5"/>
  <c r="D55" i="5"/>
  <c r="E55" i="5"/>
  <c r="G55" i="5" s="1"/>
  <c r="G40" i="5"/>
  <c r="G39" i="5"/>
  <c r="E9" i="5"/>
  <c r="D9" i="5"/>
  <c r="G38" i="5"/>
  <c r="I37" i="5"/>
  <c r="E54" i="5"/>
  <c r="L54" i="5"/>
  <c r="K54" i="5"/>
  <c r="J54" i="5"/>
  <c r="G54" i="5"/>
  <c r="D54" i="5"/>
  <c r="L53" i="5"/>
  <c r="J53" i="5"/>
  <c r="K53" i="5"/>
  <c r="G53" i="5"/>
  <c r="D53" i="5"/>
  <c r="E53" i="5"/>
  <c r="E52" i="5"/>
  <c r="D52" i="5" s="1"/>
  <c r="L52" i="5" s="1"/>
  <c r="J52" i="5"/>
  <c r="L51" i="5"/>
  <c r="D51" i="5"/>
  <c r="E51" i="5"/>
  <c r="E50" i="5"/>
  <c r="E49" i="5"/>
  <c r="C9" i="5"/>
  <c r="J13" i="5"/>
  <c r="J12" i="5"/>
  <c r="J11" i="5"/>
  <c r="J10" i="5"/>
  <c r="G52" i="5" l="1"/>
  <c r="K52" i="5"/>
  <c r="D34" i="5" l="1"/>
  <c r="H33" i="5"/>
  <c r="B9" i="5"/>
  <c r="F19" i="5"/>
  <c r="E19" i="5"/>
  <c r="D19" i="5"/>
  <c r="C19" i="5"/>
  <c r="F12" i="5"/>
  <c r="E12" i="5"/>
  <c r="D12" i="5"/>
  <c r="C12" i="5"/>
  <c r="D8" i="5"/>
  <c r="F7" i="5"/>
  <c r="F8" i="5" s="1"/>
  <c r="E7" i="5"/>
  <c r="E8" i="5" s="1"/>
  <c r="D7" i="5"/>
  <c r="C7" i="5"/>
  <c r="C8" i="5" s="1"/>
  <c r="D13" i="5" l="1"/>
  <c r="D14" i="5" s="1"/>
  <c r="D15" i="5" s="1"/>
  <c r="D20" i="5" s="1"/>
  <c r="D25" i="5" s="1"/>
  <c r="E13" i="5"/>
  <c r="E14" i="5" s="1"/>
  <c r="E15" i="5" s="1"/>
  <c r="E20" i="5" s="1"/>
  <c r="E25" i="5" s="1"/>
  <c r="F13" i="5"/>
  <c r="F14" i="5" s="1"/>
  <c r="F15" i="5" s="1"/>
  <c r="F20" i="5" s="1"/>
  <c r="F25" i="5" s="1"/>
  <c r="C13" i="5"/>
  <c r="C14" i="5" s="1"/>
  <c r="C15" i="5" s="1"/>
  <c r="C20" i="5" s="1"/>
  <c r="C25" i="5" s="1"/>
  <c r="I32" i="5"/>
  <c r="G47" i="5"/>
  <c r="G46" i="5"/>
  <c r="I36" i="5"/>
  <c r="J51" i="5"/>
  <c r="K51" i="5" s="1"/>
  <c r="G51" i="5"/>
  <c r="J50" i="5"/>
  <c r="K50" i="5" s="1"/>
  <c r="G50" i="5"/>
  <c r="F22" i="5" l="1"/>
  <c r="F23" i="5"/>
  <c r="F21" i="5"/>
  <c r="C22" i="5"/>
  <c r="C23" i="5"/>
  <c r="C21" i="5"/>
  <c r="D21" i="5"/>
  <c r="D22" i="5"/>
  <c r="D23" i="5"/>
  <c r="E22" i="5"/>
  <c r="E23" i="5"/>
  <c r="E21" i="5"/>
  <c r="B19" i="5"/>
  <c r="I35" i="5"/>
  <c r="I34" i="5"/>
  <c r="J49" i="5"/>
  <c r="K49" i="5" s="1"/>
  <c r="G49" i="5"/>
  <c r="J48" i="5"/>
  <c r="G48" i="5"/>
  <c r="J47" i="5"/>
  <c r="J46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K46" i="5" l="1"/>
  <c r="B8" i="5"/>
  <c r="B13" i="5"/>
  <c r="B14" i="5" s="1"/>
  <c r="B15" i="5" s="1"/>
  <c r="B20" i="5" s="1"/>
  <c r="B25" i="5" s="1"/>
  <c r="K48" i="5"/>
  <c r="K47" i="5"/>
  <c r="B23" i="5" l="1"/>
  <c r="B21" i="5"/>
  <c r="B22" i="5"/>
</calcChain>
</file>

<file path=xl/sharedStrings.xml><?xml version="1.0" encoding="utf-8"?>
<sst xmlns="http://schemas.openxmlformats.org/spreadsheetml/2006/main" count="50" uniqueCount="33">
  <si>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</si>
  <si>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</si>
  <si>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</si>
  <si>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</si>
  <si>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</si>
  <si>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</si>
  <si>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</si>
  <si>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</si>
  <si>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</si>
  <si>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</si>
  <si>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</si>
  <si>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</si>
  <si>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</si>
  <si>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</si>
  <si>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</si>
  <si>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</si>
  <si>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</si>
  <si>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</si>
  <si>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</si>
  <si>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</si>
  <si>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</si>
  <si>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</si>
  <si>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</si>
  <si>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</si>
  <si>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Bldg. name</t>
  </si>
  <si>
    <t>Tanmay / 4</t>
  </si>
  <si>
    <t>Vasant Vihar /33</t>
  </si>
  <si>
    <t>Shubh Shagun /401</t>
  </si>
  <si>
    <t>Shubh Shagun /601</t>
  </si>
  <si>
    <t>Fenkin / 603</t>
  </si>
  <si>
    <t>Bldg. Name / Flat No.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</si>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</sst>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7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1"/>
    <xf numFmtId="0" fontId="0" fillId="0" borderId="2" xfId="0" applyBorder="1" applyAlignment="1">
      <alignment horizontal="center"/>
    </xf>
    <xf numFmtId="0" fontId="0" fillId="2" borderId="0" xfId="0" applyFill="1"/>
    <xf numFmtId="0" fontId="0" fillId="2" borderId="1" xfId="0" applyFill="1" applyBorder="1"/>
    <xf numFmtId="0" fontId="0" fillId="3" borderId="1" xfId="0" applyFill="1" applyBorder="1"/>
    <xf numFmtId="0" fontId="0" fillId="3" borderId="0" xfId="0" applyFill="1"/>
    <xf numFmtId="0" fontId="1" fillId="3" borderId="1" xfId="0" applyFont="1" applyFill="1" applyBorder="1"/>
    <xf numFmtId="43" fontId="0" fillId="3" borderId="1" xfId="0" applyNumberFormat="1" applyFill="1" applyBorder="1"/>
    <xf numFmtId="0" fontId="1" fillId="2" borderId="1" xfId="0" applyFont="1" applyFill="1" applyBorder="1"/>
    <xf numFmtId="43" fontId="0" fillId="2" borderId="1" xfId="0" applyNumberFormat="1" applyFill="1" applyBorder="1"/>
    <xf numFmtId="0" fontId="0" fillId="0" borderId="3" xfId="0" applyBorder="1"/>
    <xf numFmtId="0" fontId="2" fillId="0" borderId="3" xfId="0" applyFont="1" applyBorder="1" applyAlignment="1">
      <alignment wrapText="1"/>
    </xf>
    <xf numFmtId="0" fontId="0" fillId="0" borderId="2" xfId="0" applyBorder="1"/>
    <xf numFmtId="0" fontId="0" fillId="4" borderId="0" xfId="0" applyFill="1"/>
    <xf numFmtId="0" fontId="0" fillId="4" borderId="4" xfId="0" applyFill="1" applyBorder="1"/>
    <xf numFmtId="0" fontId="0" fillId="4" borderId="2" xfId="0" applyFill="1" applyBorder="1"/>
    <xf numFmtId="0" fontId="0" fillId="4" borderId="1" xfId="0" applyFill="1" applyBorder="1"/>
    <xf numFmtId="0" fontId="0" fillId="5" borderId="0" xfId="0" applyFill="1"/>
    <xf numFmtId="0" fontId="0" fillId="5" borderId="4" xfId="0" applyFill="1" applyBorder="1"/>
    <xf numFmtId="0" fontId="0" fillId="5" borderId="2" xfId="0" applyFill="1" applyBorder="1"/>
    <xf numFmtId="0" fontId="0" fillId="5" borderId="1" xfId="0" applyFill="1" applyBorder="1"/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43" fontId="4" fillId="4" borderId="1" xfId="0" applyNumberFormat="1" applyFont="1" applyFill="1" applyBorder="1" applyAlignment="1">
      <alignment horizontal="right"/>
    </xf>
    <xf numFmtId="43" fontId="4" fillId="5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0" fillId="6" borderId="0" xfId="0" applyFill="1"/>
    <xf numFmtId="0" fontId="0" fillId="7" borderId="0" xfId="0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FC6CD-FE81-40C6-987D-2D813E51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22</xdr:col>
      <xdr:colOff>190927</xdr:colOff>
      <xdr:row>83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96755-4B57-4E23-8D88-7BC535CF2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3661998" cy="723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19</xdr:col>
      <xdr:colOff>487459</xdr:colOff>
      <xdr:row>132</xdr:row>
      <xdr:rowOff>172591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BD5E55-0A33-4455-BB6F-45C17917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12069859" cy="81735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445699</xdr:colOff>
      <xdr:row>169</xdr:row>
      <xdr:rowOff>162825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D0DC0F-7443-487F-9673-641B4E424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321" y="25908000"/>
          <a:ext cx="5344271" cy="64493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136</xdr:row>
      <xdr:rowOff>0</xdr:rowOff>
    </xdr:from>
    <xdr:to>
      <xdr:col>19</xdr:col>
      <xdr:colOff>417121</xdr:colOff>
      <xdr:row>168</xdr:row>
      <xdr:rowOff>58009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823391-C4CB-4819-8469-42B52DE1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35536" y="25908000"/>
          <a:ext cx="5315692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335378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DABEE-4BDA-4339-B688-A40DBA83A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8707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411589</xdr:colOff>
      <xdr:row>92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5E40DE-28E1-4BAD-B880-573F0ABB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432389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21</xdr:col>
      <xdr:colOff>68471</xdr:colOff>
      <xdr:row>132</xdr:row>
      <xdr:rowOff>162985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804615-78A5-49BA-B05F-C3D1F461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12870071" cy="7592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287747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93ED8-0D8B-4CDA-9AD7-FF5CF0F4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08547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19</xdr:col>
      <xdr:colOff>306459</xdr:colOff>
      <xdr:row>86</xdr:row>
      <xdr:rowOff>1090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1015AB-4877-4E22-9098-951FC153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1888859" cy="7811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28</xdr:col>
      <xdr:colOff>21435</xdr:colOff>
      <xdr:row>134</xdr:row>
      <xdr:rowOff>20276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DBB02B-92A9-4D76-9C6A-89D16558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17090235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10992-9E7A-44A1-BFEC-E8E526EE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23</xdr:col>
      <xdr:colOff>106747</xdr:colOff>
      <xdr:row>89</xdr:row>
      <xdr:rowOff>20223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C2D1AB-5DDB-4DAF-BC0B-82271BC5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4127547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8</xdr:col>
      <xdr:colOff>591313</xdr:colOff>
      <xdr:row>133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3EBB48-C473-478D-A29F-4646BEC3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5468113" cy="764011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93</xdr:row>
      <xdr:rowOff>0</xdr:rowOff>
    </xdr:from>
    <xdr:to>
      <xdr:col>18</xdr:col>
      <xdr:colOff>457944</xdr:colOff>
      <xdr:row>134</xdr:row>
      <xdr:rowOff>20143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F2D864-ECE7-4F40-8895-2F0ED733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17716500"/>
          <a:ext cx="5334744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58"/>
  <sheetViews>
    <sheetView tabSelected="1" topLeftCell="A10" workbookViewId="0">
      <selection activeCell="B25" sqref="B25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16"/>
      <c r="B3" s="16"/>
      <c r="C3" s="16"/>
      <c r="D3" s="17"/>
    </row>
    <row r="4" spans="1:12" ht="31.5" x14ac:dyDescent="0.25">
      <c r="A4" s="32" t="s">
        <v>30</v>
      </c>
      <c r="B4" s="27" t="s">
        <v>25</v>
      </c>
      <c r="C4" s="27" t="s">
        <v>26</v>
      </c>
      <c r="D4" s="27" t="s">
        <v>27</v>
      </c>
      <c r="E4" s="27" t="s">
        <v>28</v>
      </c>
      <c r="F4" s="27" t="s">
        <v>29</v>
      </c>
    </row>
    <row r="5" spans="1:12" ht="15.75" x14ac:dyDescent="0.25">
      <c r="A5" s="35" t="s">
        <v>4</v>
      </c>
      <c r="B5" s="36">
        <v>2024</v>
      </c>
      <c r="C5" s="36">
        <v>2024</v>
      </c>
      <c r="D5" s="36">
        <v>2024</v>
      </c>
      <c r="E5" s="36">
        <v>2024</v>
      </c>
      <c r="F5" s="36">
        <v>2024</v>
      </c>
      <c r="I5" s="2" t="s">
        <v>1</v>
      </c>
      <c r="J5" s="2"/>
      <c r="K5" s="2"/>
      <c r="L5" s="2"/>
    </row>
    <row r="6" spans="1:12" ht="15.75" x14ac:dyDescent="0.25">
      <c r="A6" s="35" t="s">
        <v>5</v>
      </c>
      <c r="B6" s="36">
        <v>1999</v>
      </c>
      <c r="C6" s="36">
        <v>1990</v>
      </c>
      <c r="D6" s="36">
        <v>2010</v>
      </c>
      <c r="E6" s="36">
        <v>2010</v>
      </c>
      <c r="F6" s="36">
        <v>2017</v>
      </c>
      <c r="I6" s="2">
        <v>2019</v>
      </c>
      <c r="J6" s="2">
        <v>2024</v>
      </c>
      <c r="K6" s="2">
        <f>J6-I6</f>
        <v>5</v>
      </c>
      <c r="L6" s="2">
        <f>K6-60</f>
        <v>-55</v>
      </c>
    </row>
    <row r="7" spans="1:12" ht="15.75" x14ac:dyDescent="0.25">
      <c r="A7" s="35" t="s">
        <v>6</v>
      </c>
      <c r="B7" s="36">
        <f>B5-B6</f>
        <v>25</v>
      </c>
      <c r="C7" s="36">
        <f t="shared" ref="C7:F7" si="0">C5-C6</f>
        <v>34</v>
      </c>
      <c r="D7" s="36">
        <f t="shared" si="0"/>
        <v>14</v>
      </c>
      <c r="E7" s="36">
        <f t="shared" si="0"/>
        <v>14</v>
      </c>
      <c r="F7" s="36">
        <f t="shared" si="0"/>
        <v>7</v>
      </c>
      <c r="I7" s="2"/>
      <c r="J7" s="2"/>
      <c r="K7" s="2"/>
    </row>
    <row r="8" spans="1:12" ht="15.75" x14ac:dyDescent="0.25">
      <c r="A8" s="35"/>
      <c r="B8" s="36">
        <f>B7-60</f>
        <v>-35</v>
      </c>
      <c r="C8" s="36">
        <f t="shared" ref="C8:F8" si="1">C7-60</f>
        <v>-26</v>
      </c>
      <c r="D8" s="36">
        <f t="shared" si="1"/>
        <v>-46</v>
      </c>
      <c r="E8" s="36">
        <f t="shared" si="1"/>
        <v>-46</v>
      </c>
      <c r="F8" s="36">
        <f t="shared" si="1"/>
        <v>-53</v>
      </c>
      <c r="H8" s="4" t="s">
        <v>24</v>
      </c>
      <c r="I8" s="5" t="s">
        <v>23</v>
      </c>
      <c r="J8" s="5" t="s">
        <v>3</v>
      </c>
      <c r="K8" s="5"/>
    </row>
    <row r="9" spans="1:12" ht="15.75" x14ac:dyDescent="0.25">
      <c r="A9" s="35" t="s">
        <v>7</v>
      </c>
      <c r="B9" s="37">
        <f>530*2600</f>
        <v>1378000</v>
      </c>
      <c r="C9" s="37">
        <f>785*2600</f>
        <v>2041000</v>
      </c>
      <c r="D9" s="37">
        <f>728*2500</f>
        <v>1820000</v>
      </c>
      <c r="E9" s="37">
        <f>728*2500</f>
        <v>1820000</v>
      </c>
      <c r="F9" s="37">
        <f>833*2600</f>
        <v>2165800</v>
      </c>
      <c r="H9" s="4" t="s">
        <v>25</v>
      </c>
      <c r="I9" s="5"/>
      <c r="J9" s="5">
        <v>530</v>
      </c>
      <c r="K9" s="5"/>
    </row>
    <row r="10" spans="1:12" ht="15.75" x14ac:dyDescent="0.25">
      <c r="A10" s="35" t="s">
        <v>8</v>
      </c>
      <c r="B10" s="36"/>
      <c r="C10" s="36"/>
      <c r="D10" s="36"/>
      <c r="E10" s="36"/>
      <c r="F10" s="36"/>
      <c r="H10" s="4" t="s">
        <v>26</v>
      </c>
      <c r="I10" s="5">
        <v>654</v>
      </c>
      <c r="J10" s="5">
        <f>I10*1.2</f>
        <v>784.8</v>
      </c>
      <c r="K10" s="5"/>
    </row>
    <row r="11" spans="1:12" ht="15.75" x14ac:dyDescent="0.25">
      <c r="A11" s="35"/>
      <c r="B11" s="36"/>
      <c r="C11" s="36"/>
      <c r="D11" s="36"/>
      <c r="E11" s="36"/>
      <c r="F11" s="36"/>
      <c r="H11" s="4" t="s">
        <v>27</v>
      </c>
      <c r="I11" s="5">
        <v>607</v>
      </c>
      <c r="J11" s="5">
        <f>I11*1.2</f>
        <v>728.4</v>
      </c>
      <c r="K11" s="5"/>
    </row>
    <row r="12" spans="1:12" ht="15.75" x14ac:dyDescent="0.25">
      <c r="A12" s="35" t="s">
        <v>9</v>
      </c>
      <c r="B12" s="36">
        <f>100-10</f>
        <v>90</v>
      </c>
      <c r="C12" s="36">
        <f t="shared" ref="C12:F12" si="2">100-10</f>
        <v>90</v>
      </c>
      <c r="D12" s="36">
        <f t="shared" si="2"/>
        <v>90</v>
      </c>
      <c r="E12" s="36">
        <f t="shared" si="2"/>
        <v>90</v>
      </c>
      <c r="F12" s="36">
        <f t="shared" si="2"/>
        <v>90</v>
      </c>
      <c r="H12" s="4" t="s">
        <v>28</v>
      </c>
      <c r="I12" s="2">
        <v>607</v>
      </c>
      <c r="J12" s="5">
        <f>I12*1.2</f>
        <v>728.4</v>
      </c>
      <c r="K12" s="2"/>
    </row>
    <row r="13" spans="1:12" ht="15.75" x14ac:dyDescent="0.25">
      <c r="A13" s="35" t="s">
        <v>10</v>
      </c>
      <c r="B13" s="36">
        <f>B12*B7/60</f>
        <v>37.5</v>
      </c>
      <c r="C13" s="36">
        <f t="shared" ref="C13:F13" si="3">C12*C7/60</f>
        <v>51</v>
      </c>
      <c r="D13" s="36">
        <f t="shared" si="3"/>
        <v>21</v>
      </c>
      <c r="E13" s="36">
        <f t="shared" si="3"/>
        <v>21</v>
      </c>
      <c r="F13" s="36">
        <f t="shared" si="3"/>
        <v>10.5</v>
      </c>
      <c r="H13" s="4" t="s">
        <v>29</v>
      </c>
      <c r="I13" s="7">
        <v>694</v>
      </c>
      <c r="J13" s="5">
        <f>I13*1.2</f>
        <v>832.8</v>
      </c>
    </row>
    <row r="14" spans="1:12" ht="15.75" x14ac:dyDescent="0.25">
      <c r="A14" s="35"/>
      <c r="B14" s="38">
        <f>B13%</f>
        <v>0.375</v>
      </c>
      <c r="C14" s="38">
        <f t="shared" ref="C14:F14" si="4">C13%</f>
        <v>0.51</v>
      </c>
      <c r="D14" s="38">
        <f t="shared" si="4"/>
        <v>0.21</v>
      </c>
      <c r="E14" s="38">
        <f t="shared" si="4"/>
        <v>0.21</v>
      </c>
      <c r="F14" s="38">
        <f t="shared" si="4"/>
        <v>0.105</v>
      </c>
    </row>
    <row r="15" spans="1:12" ht="15.75" x14ac:dyDescent="0.25">
      <c r="A15" s="35" t="s">
        <v>11</v>
      </c>
      <c r="B15" s="37">
        <f>ROUND((B9*B14),0)</f>
        <v>516750</v>
      </c>
      <c r="C15" s="37">
        <f t="shared" ref="C15:F15" si="5">ROUND((C9*C14),0)</f>
        <v>1040910</v>
      </c>
      <c r="D15" s="37">
        <f t="shared" si="5"/>
        <v>382200</v>
      </c>
      <c r="E15" s="37">
        <f t="shared" si="5"/>
        <v>382200</v>
      </c>
      <c r="F15" s="37">
        <f t="shared" si="5"/>
        <v>227409</v>
      </c>
    </row>
    <row r="16" spans="1:12" ht="15.75" x14ac:dyDescent="0.25">
      <c r="A16" s="35"/>
      <c r="B16" s="44" t="s">
        <v>31</v>
      </c>
      <c r="C16" s="44" t="s">
        <v>18</v>
      </c>
      <c r="D16" s="44" t="s">
        <v>18</v>
      </c>
      <c r="E16" s="44" t="s">
        <v>18</v>
      </c>
      <c r="F16" s="44" t="s">
        <v>18</v>
      </c>
    </row>
    <row r="17" spans="1:13" ht="15.75" x14ac:dyDescent="0.25">
      <c r="A17" s="39" t="s">
        <v>2</v>
      </c>
      <c r="B17" s="40">
        <v>530</v>
      </c>
      <c r="C17" s="40">
        <v>654</v>
      </c>
      <c r="D17" s="40">
        <v>607</v>
      </c>
      <c r="E17" s="40">
        <v>607</v>
      </c>
      <c r="F17" s="40">
        <v>694</v>
      </c>
    </row>
    <row r="18" spans="1:13" ht="15.75" x14ac:dyDescent="0.25">
      <c r="A18" s="39" t="s">
        <v>22</v>
      </c>
      <c r="B18" s="41">
        <v>17000</v>
      </c>
      <c r="C18" s="41">
        <v>19000</v>
      </c>
      <c r="D18" s="41">
        <v>13000</v>
      </c>
      <c r="E18" s="41">
        <v>13000</v>
      </c>
      <c r="F18" s="41">
        <v>19000</v>
      </c>
    </row>
    <row r="19" spans="1:13" ht="15.75" x14ac:dyDescent="0.25">
      <c r="A19" s="42" t="s">
        <v>12</v>
      </c>
      <c r="B19" s="43">
        <f>B18*B17</f>
        <v>9010000</v>
      </c>
      <c r="C19" s="43">
        <f t="shared" ref="C19:F19" si="6">C18*C17</f>
        <v>12426000</v>
      </c>
      <c r="D19" s="43">
        <f t="shared" si="6"/>
        <v>7891000</v>
      </c>
      <c r="E19" s="43">
        <f t="shared" si="6"/>
        <v>7891000</v>
      </c>
      <c r="F19" s="43">
        <f t="shared" si="6"/>
        <v>13186000</v>
      </c>
    </row>
    <row r="20" spans="1:13" ht="31.5" x14ac:dyDescent="0.25">
      <c r="A20" s="33" t="s">
        <v>13</v>
      </c>
      <c r="B20" s="28">
        <f>B19-B15</f>
        <v>8493250</v>
      </c>
      <c r="C20" s="29">
        <f t="shared" ref="C20:F20" si="7">C19-C15</f>
        <v>11385090</v>
      </c>
      <c r="D20" s="30">
        <f t="shared" si="7"/>
        <v>7508800</v>
      </c>
      <c r="E20" s="30">
        <f t="shared" si="7"/>
        <v>7508800</v>
      </c>
      <c r="F20" s="31">
        <f t="shared" si="7"/>
        <v>12958591</v>
      </c>
      <c r="G20" s="1">
        <f>B20+C20+D20+E20+F20</f>
        <v>47854531</v>
      </c>
      <c r="K20" t="s">
        <v>32</v>
      </c>
    </row>
    <row r="21" spans="1:13" ht="15.75" x14ac:dyDescent="0.25">
      <c r="A21" s="34" t="s">
        <v>14</v>
      </c>
      <c r="B21" s="28">
        <f>B20*0.9</f>
        <v>7643925</v>
      </c>
      <c r="C21" s="29">
        <f t="shared" ref="C21:F21" si="8">C20*0.9</f>
        <v>10246581</v>
      </c>
      <c r="D21" s="30">
        <f t="shared" si="8"/>
        <v>6757920</v>
      </c>
      <c r="E21" s="30">
        <f t="shared" si="8"/>
        <v>6757920</v>
      </c>
      <c r="F21" s="31">
        <f t="shared" si="8"/>
        <v>11662731.9</v>
      </c>
      <c r="K21" t="s">
        <v>24</v>
      </c>
      <c r="L21" t="s">
        <v>23</v>
      </c>
    </row>
    <row r="22" spans="1:13" ht="15.75" x14ac:dyDescent="0.25">
      <c r="A22" s="34" t="s">
        <v>15</v>
      </c>
      <c r="B22" s="28">
        <f>B20*0.8</f>
        <v>6794600</v>
      </c>
      <c r="C22" s="29">
        <f t="shared" ref="C22:F22" si="9">C20*0.8</f>
        <v>9108072</v>
      </c>
      <c r="D22" s="30">
        <f t="shared" si="9"/>
        <v>6007040</v>
      </c>
      <c r="E22" s="30">
        <f t="shared" si="9"/>
        <v>6007040</v>
      </c>
      <c r="F22" s="31">
        <f t="shared" si="9"/>
        <v>10366872.800000001</v>
      </c>
      <c r="K22" s="46" t="s">
        <v>25</v>
      </c>
      <c r="L22" s="46">
        <v>423</v>
      </c>
    </row>
    <row r="23" spans="1:13" ht="15.75" x14ac:dyDescent="0.25">
      <c r="A23" s="34" t="s">
        <v>16</v>
      </c>
      <c r="B23" s="28">
        <f>B20*0.025/12</f>
        <v>17694.270833333332</v>
      </c>
      <c r="C23" s="29">
        <f t="shared" ref="C23:F23" si="10">C20*0.025/12</f>
        <v>23718.9375</v>
      </c>
      <c r="D23" s="30">
        <f t="shared" si="10"/>
        <v>15643.333333333334</v>
      </c>
      <c r="E23" s="30">
        <f t="shared" si="10"/>
        <v>15643.333333333334</v>
      </c>
      <c r="F23" s="31">
        <f t="shared" si="10"/>
        <v>26997.064583333336</v>
      </c>
      <c r="K23" t="s">
        <v>26</v>
      </c>
    </row>
    <row r="24" spans="1:13" x14ac:dyDescent="0.25">
      <c r="K24" t="s">
        <v>27</v>
      </c>
    </row>
    <row r="25" spans="1:13" x14ac:dyDescent="0.25">
      <c r="B25" s="1">
        <f>B20/B17</f>
        <v>16025</v>
      </c>
      <c r="C25" s="1">
        <f>C20/C17</f>
        <v>17408.394495412846</v>
      </c>
      <c r="D25" s="1">
        <f>D20/D17</f>
        <v>12370.345963756177</v>
      </c>
      <c r="E25" s="1">
        <f>E20/E17</f>
        <v>12370.345963756177</v>
      </c>
      <c r="F25" s="1">
        <f>F20/F17</f>
        <v>18672.321325648416</v>
      </c>
      <c r="J25" s="6"/>
      <c r="K25" t="s">
        <v>28</v>
      </c>
    </row>
    <row r="26" spans="1:13" x14ac:dyDescent="0.25">
      <c r="A26">
        <v>2023</v>
      </c>
      <c r="B26" s="1">
        <v>15064</v>
      </c>
      <c r="C26">
        <v>17000</v>
      </c>
      <c r="D26">
        <v>12200</v>
      </c>
      <c r="E26">
        <v>12200</v>
      </c>
      <c r="F26">
        <v>18200</v>
      </c>
      <c r="K26" s="45" t="s">
        <v>29</v>
      </c>
      <c r="L26" s="45">
        <v>704</v>
      </c>
      <c r="M26" s="45">
        <f>30+21+12+12</f>
        <v>75</v>
      </c>
    </row>
    <row r="30" spans="1:13" x14ac:dyDescent="0.25">
      <c r="E30" t="s">
        <v>17</v>
      </c>
    </row>
    <row r="31" spans="1:13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3" x14ac:dyDescent="0.25">
      <c r="D32" s="9">
        <v>410</v>
      </c>
      <c r="E32" s="14"/>
      <c r="F32" s="9">
        <v>6500000</v>
      </c>
      <c r="G32" s="2" t="e">
        <f t="shared" ref="G32:G40" si="11">F32/E32</f>
        <v>#DIV/0!</v>
      </c>
      <c r="H32" s="2">
        <f t="shared" ref="H32:H37" si="12">F32/D32</f>
        <v>15853.658536585366</v>
      </c>
      <c r="I32" s="2" t="e">
        <f>D32/E32</f>
        <v>#DIV/0!</v>
      </c>
    </row>
    <row r="33" spans="4:13" x14ac:dyDescent="0.25">
      <c r="D33" s="9">
        <v>600</v>
      </c>
      <c r="E33" s="14"/>
      <c r="F33" s="9">
        <v>8500000</v>
      </c>
      <c r="G33" s="2" t="e">
        <f t="shared" si="11"/>
        <v>#DIV/0!</v>
      </c>
      <c r="H33" s="2">
        <f t="shared" si="12"/>
        <v>14166.666666666666</v>
      </c>
      <c r="I33" s="2"/>
    </row>
    <row r="34" spans="4:13" x14ac:dyDescent="0.25">
      <c r="D34" s="9">
        <f>E34*1.2</f>
        <v>780</v>
      </c>
      <c r="E34" s="14">
        <v>650</v>
      </c>
      <c r="F34" s="15">
        <v>14000000</v>
      </c>
      <c r="G34" s="2">
        <f t="shared" si="11"/>
        <v>21538.461538461539</v>
      </c>
      <c r="H34" s="2">
        <f t="shared" si="12"/>
        <v>17948.717948717949</v>
      </c>
      <c r="I34" s="2">
        <f>D34/E34</f>
        <v>1.2</v>
      </c>
    </row>
    <row r="35" spans="4:13" x14ac:dyDescent="0.25">
      <c r="D35" s="2"/>
      <c r="E35" s="12">
        <v>650</v>
      </c>
      <c r="F35" s="13">
        <v>11500000</v>
      </c>
      <c r="G35" s="10">
        <f t="shared" si="11"/>
        <v>17692.307692307691</v>
      </c>
      <c r="H35" s="2" t="e">
        <f t="shared" si="12"/>
        <v>#DIV/0!</v>
      </c>
      <c r="I35" s="2">
        <f>D35/E35</f>
        <v>0</v>
      </c>
    </row>
    <row r="36" spans="4:13" x14ac:dyDescent="0.25">
      <c r="D36" s="2"/>
      <c r="E36" s="10">
        <v>700</v>
      </c>
      <c r="F36" s="13">
        <v>12800000</v>
      </c>
      <c r="G36" s="10">
        <f t="shared" si="11"/>
        <v>18285.714285714286</v>
      </c>
      <c r="H36" s="2" t="e">
        <f t="shared" si="12"/>
        <v>#DIV/0!</v>
      </c>
      <c r="I36" s="2">
        <f>D36/E36</f>
        <v>0</v>
      </c>
    </row>
    <row r="37" spans="4:13" x14ac:dyDescent="0.25">
      <c r="D37" s="2"/>
      <c r="E37" s="22">
        <v>550</v>
      </c>
      <c r="F37" s="22">
        <v>7000000</v>
      </c>
      <c r="G37" s="22">
        <f t="shared" si="11"/>
        <v>12727.272727272728</v>
      </c>
      <c r="H37" s="2" t="e">
        <f t="shared" si="12"/>
        <v>#DIV/0!</v>
      </c>
      <c r="I37" s="2">
        <f>D37/E37</f>
        <v>0</v>
      </c>
    </row>
    <row r="38" spans="4:13" x14ac:dyDescent="0.25">
      <c r="E38" s="19">
        <v>750</v>
      </c>
      <c r="F38" s="19">
        <v>9800000</v>
      </c>
      <c r="G38" s="22">
        <f t="shared" si="11"/>
        <v>13066.666666666666</v>
      </c>
    </row>
    <row r="39" spans="4:13" x14ac:dyDescent="0.25">
      <c r="E39" s="23">
        <v>710</v>
      </c>
      <c r="F39" s="23">
        <v>12000000</v>
      </c>
      <c r="G39" s="26">
        <f t="shared" si="11"/>
        <v>16901.408450704224</v>
      </c>
    </row>
    <row r="40" spans="4:13" x14ac:dyDescent="0.25">
      <c r="E40" s="23">
        <v>545</v>
      </c>
      <c r="F40" s="23">
        <v>9500000</v>
      </c>
      <c r="G40" s="26">
        <f t="shared" si="11"/>
        <v>17431.19266055046</v>
      </c>
    </row>
    <row r="45" spans="4:13" x14ac:dyDescent="0.25">
      <c r="E45" t="s">
        <v>21</v>
      </c>
    </row>
    <row r="46" spans="4:13" x14ac:dyDescent="0.25">
      <c r="E46" s="8">
        <v>578</v>
      </c>
      <c r="F46" s="8">
        <v>8400000</v>
      </c>
      <c r="G46" s="9">
        <f>F46/E46</f>
        <v>14532.871972318339</v>
      </c>
      <c r="H46">
        <v>588000</v>
      </c>
      <c r="I46">
        <v>30000</v>
      </c>
      <c r="J46" s="2">
        <f t="shared" ref="J46:J55" si="13">I46+H46+F46</f>
        <v>9018000</v>
      </c>
      <c r="K46" s="2">
        <f>J46/E46</f>
        <v>15602.076124567475</v>
      </c>
      <c r="L46" s="3"/>
      <c r="M46" s="2"/>
    </row>
    <row r="47" spans="4:13" x14ac:dyDescent="0.25">
      <c r="E47" s="8">
        <v>800</v>
      </c>
      <c r="F47" s="8">
        <v>12300000</v>
      </c>
      <c r="G47" s="9">
        <f>F47/E47</f>
        <v>15375</v>
      </c>
      <c r="H47">
        <v>861000</v>
      </c>
      <c r="I47">
        <v>30000</v>
      </c>
      <c r="J47" s="2">
        <f t="shared" si="13"/>
        <v>13191000</v>
      </c>
      <c r="K47" s="2">
        <f t="shared" ref="K47:K55" si="14">J47/E47</f>
        <v>16488.75</v>
      </c>
      <c r="L47" s="3"/>
      <c r="M47" s="2"/>
    </row>
    <row r="48" spans="4:13" x14ac:dyDescent="0.25">
      <c r="D48" s="2"/>
      <c r="E48" s="9">
        <v>722</v>
      </c>
      <c r="F48" s="9">
        <v>11500000</v>
      </c>
      <c r="G48" s="9">
        <f t="shared" ref="G48:G58" si="15">F48/E48</f>
        <v>15927.977839335181</v>
      </c>
      <c r="H48" s="2">
        <v>196600</v>
      </c>
      <c r="I48" s="2">
        <v>30000</v>
      </c>
      <c r="J48" s="2">
        <f t="shared" si="13"/>
        <v>11726600</v>
      </c>
      <c r="K48" s="2">
        <f t="shared" si="14"/>
        <v>16241.828254847645</v>
      </c>
      <c r="L48" s="2"/>
      <c r="M48" s="2"/>
    </row>
    <row r="49" spans="4:13" x14ac:dyDescent="0.25">
      <c r="D49" s="2"/>
      <c r="E49" s="10">
        <f>64.41*10.764</f>
        <v>693.30923999999993</v>
      </c>
      <c r="F49" s="10">
        <v>13000000</v>
      </c>
      <c r="G49" s="10">
        <f t="shared" si="15"/>
        <v>18750.651585142587</v>
      </c>
      <c r="H49" s="2">
        <v>726000</v>
      </c>
      <c r="I49" s="2">
        <v>30000</v>
      </c>
      <c r="J49" s="2">
        <f t="shared" si="13"/>
        <v>13756000</v>
      </c>
      <c r="K49" s="2">
        <f t="shared" si="14"/>
        <v>19841.074092709339</v>
      </c>
      <c r="L49" s="2"/>
      <c r="M49" s="2"/>
    </row>
    <row r="50" spans="4:13" x14ac:dyDescent="0.25">
      <c r="E50" s="11">
        <f>40.6*10.764</f>
        <v>437.01839999999999</v>
      </c>
      <c r="F50" s="11">
        <v>8400000</v>
      </c>
      <c r="G50" s="10">
        <f t="shared" si="15"/>
        <v>19221.158651443511</v>
      </c>
      <c r="H50">
        <v>288000</v>
      </c>
      <c r="I50" s="2">
        <v>30000</v>
      </c>
      <c r="J50" s="2">
        <f t="shared" si="13"/>
        <v>8718000</v>
      </c>
      <c r="K50" s="2">
        <f t="shared" si="14"/>
        <v>19948.816800391014</v>
      </c>
    </row>
    <row r="51" spans="4:13" x14ac:dyDescent="0.25">
      <c r="D51" s="19">
        <f>E51/1.2</f>
        <v>640.27859999999998</v>
      </c>
      <c r="E51" s="19">
        <f>71.38*10.764</f>
        <v>768.33431999999993</v>
      </c>
      <c r="F51" s="20">
        <v>11050000</v>
      </c>
      <c r="G51" s="21">
        <f t="shared" si="15"/>
        <v>14381.760273314358</v>
      </c>
      <c r="H51">
        <v>900000</v>
      </c>
      <c r="I51" s="2">
        <v>30000</v>
      </c>
      <c r="J51" s="2">
        <f t="shared" si="13"/>
        <v>11980000</v>
      </c>
      <c r="K51" s="2">
        <f t="shared" si="14"/>
        <v>15592.170866453032</v>
      </c>
      <c r="L51">
        <f t="shared" ref="L51:L58" si="16">F51/D51</f>
        <v>17258.112327977229</v>
      </c>
    </row>
    <row r="52" spans="4:13" x14ac:dyDescent="0.25">
      <c r="D52" s="19">
        <f>E52/1.2</f>
        <v>389.74650000000003</v>
      </c>
      <c r="E52" s="19">
        <f>43.45*10.764</f>
        <v>467.69580000000002</v>
      </c>
      <c r="F52" s="20">
        <v>4950000</v>
      </c>
      <c r="G52" s="21">
        <f t="shared" si="15"/>
        <v>10583.802548579653</v>
      </c>
      <c r="H52">
        <v>525000</v>
      </c>
      <c r="I52" s="2">
        <v>30000</v>
      </c>
      <c r="J52" s="2">
        <f t="shared" si="13"/>
        <v>5505000</v>
      </c>
      <c r="K52" s="2">
        <f t="shared" si="14"/>
        <v>11770.471319177977</v>
      </c>
      <c r="L52">
        <f t="shared" si="16"/>
        <v>12700.563058295584</v>
      </c>
    </row>
    <row r="53" spans="4:13" x14ac:dyDescent="0.25">
      <c r="D53" s="19">
        <f>E53/1.2</f>
        <v>533.17679999999996</v>
      </c>
      <c r="E53" s="19">
        <f>59.44*10.764</f>
        <v>639.81215999999995</v>
      </c>
      <c r="F53" s="20">
        <v>10500000</v>
      </c>
      <c r="G53" s="21">
        <f t="shared" si="15"/>
        <v>16411.066648061209</v>
      </c>
      <c r="H53">
        <v>100</v>
      </c>
      <c r="I53" s="18">
        <v>100</v>
      </c>
      <c r="J53" s="18">
        <f t="shared" si="13"/>
        <v>10500200</v>
      </c>
      <c r="K53" s="18">
        <f t="shared" si="14"/>
        <v>16411.379239806884</v>
      </c>
      <c r="L53">
        <f t="shared" si="16"/>
        <v>19693.27997767345</v>
      </c>
    </row>
    <row r="54" spans="4:13" x14ac:dyDescent="0.25">
      <c r="D54" s="19">
        <f>31.95*10.764</f>
        <v>343.90979999999996</v>
      </c>
      <c r="E54" s="19">
        <f>D54*1.2</f>
        <v>412.69175999999993</v>
      </c>
      <c r="F54" s="20">
        <v>4300000</v>
      </c>
      <c r="G54" s="21">
        <f t="shared" si="15"/>
        <v>10419.398729938297</v>
      </c>
      <c r="H54">
        <v>301000</v>
      </c>
      <c r="I54" s="18">
        <v>30000</v>
      </c>
      <c r="J54" s="18">
        <f t="shared" si="13"/>
        <v>4631000</v>
      </c>
      <c r="K54" s="18">
        <f t="shared" si="14"/>
        <v>11221.450120545176</v>
      </c>
      <c r="L54">
        <f t="shared" si="16"/>
        <v>12503.278475925956</v>
      </c>
    </row>
    <row r="55" spans="4:13" x14ac:dyDescent="0.25">
      <c r="D55" s="23">
        <f>55*10.764</f>
        <v>592.02</v>
      </c>
      <c r="E55" s="23">
        <f>D55*1.2</f>
        <v>710.42399999999998</v>
      </c>
      <c r="F55" s="24">
        <v>11748080</v>
      </c>
      <c r="G55" s="25">
        <f t="shared" si="15"/>
        <v>16536.716101933493</v>
      </c>
      <c r="H55">
        <v>587500</v>
      </c>
      <c r="I55" s="18">
        <v>30000</v>
      </c>
      <c r="J55" s="18">
        <f t="shared" si="13"/>
        <v>12365580</v>
      </c>
      <c r="K55" s="18">
        <f t="shared" si="14"/>
        <v>17405.915340697949</v>
      </c>
      <c r="L55">
        <f t="shared" si="16"/>
        <v>19844.059322320194</v>
      </c>
    </row>
    <row r="56" spans="4:13" x14ac:dyDescent="0.25">
      <c r="D56" s="23">
        <f>39*10.764</f>
        <v>419.79599999999999</v>
      </c>
      <c r="E56" s="23">
        <f>D56*1.2</f>
        <v>503.75519999999995</v>
      </c>
      <c r="F56" s="24">
        <v>65550000</v>
      </c>
      <c r="G56" s="25">
        <f t="shared" si="15"/>
        <v>130122.72627657244</v>
      </c>
      <c r="L56">
        <f t="shared" si="16"/>
        <v>156147.27153188692</v>
      </c>
    </row>
    <row r="57" spans="4:13" x14ac:dyDescent="0.25">
      <c r="D57" s="23">
        <f>39*10.764</f>
        <v>419.79599999999999</v>
      </c>
      <c r="E57" s="23">
        <f>D57*1.2</f>
        <v>503.75519999999995</v>
      </c>
      <c r="F57" s="24">
        <v>6850000</v>
      </c>
      <c r="G57" s="25">
        <f t="shared" si="15"/>
        <v>13597.874523181103</v>
      </c>
      <c r="H57">
        <v>479500</v>
      </c>
      <c r="I57">
        <v>30000</v>
      </c>
      <c r="J57" s="18">
        <f t="shared" ref="J57:J58" si="17">I57+H57+F57</f>
        <v>7359500</v>
      </c>
      <c r="K57" s="18">
        <f t="shared" ref="K57:K58" si="18">J57/E57</f>
        <v>14609.278474941799</v>
      </c>
      <c r="L57">
        <f t="shared" si="16"/>
        <v>16317.449427817321</v>
      </c>
    </row>
    <row r="58" spans="4:13" x14ac:dyDescent="0.25">
      <c r="D58" s="23">
        <f>62*10.764</f>
        <v>667.36799999999994</v>
      </c>
      <c r="E58" s="23">
        <f>D58*1.2</f>
        <v>800.84159999999986</v>
      </c>
      <c r="F58" s="24">
        <v>12000000</v>
      </c>
      <c r="G58" s="25">
        <f t="shared" si="15"/>
        <v>14984.236583114565</v>
      </c>
      <c r="H58">
        <v>840000</v>
      </c>
      <c r="I58">
        <v>30000</v>
      </c>
      <c r="J58" s="18">
        <f t="shared" si="17"/>
        <v>12870000</v>
      </c>
      <c r="K58" s="18">
        <f t="shared" si="18"/>
        <v>16070.593735390372</v>
      </c>
      <c r="L58">
        <f t="shared" si="16"/>
        <v>17981.083899737478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107" zoomScale="70" zoomScaleNormal="70" workbookViewId="0">
      <selection activeCell="L137" sqref="L1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opLeftCell="A106" workbookViewId="0">
      <selection activeCell="A94" sqref="A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>
      <selection activeCell="A89" sqref="A8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76" workbookViewId="0">
      <selection activeCell="K94" sqref="K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Tanmay</vt:lpstr>
      <vt:lpstr>Sheet6</vt:lpstr>
      <vt:lpstr>Sheet5</vt:lpstr>
      <vt:lpstr>Fenkin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2024-05-23T05:49:51Z</dcterms:modified>
</cp:coreProperties>
</file>