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B15" i="5" l="1"/>
  <c r="F16" i="5"/>
  <c r="B7" i="5"/>
  <c r="P21" i="5"/>
  <c r="M27" i="5"/>
  <c r="L27" i="5"/>
  <c r="L25" i="5"/>
  <c r="L24" i="5"/>
  <c r="M20" i="5"/>
  <c r="L20" i="5"/>
  <c r="C6" i="5"/>
  <c r="B23" i="5"/>
  <c r="B22" i="5"/>
  <c r="B21" i="5"/>
  <c r="B20" i="5"/>
  <c r="B18" i="5"/>
  <c r="B8" i="5"/>
  <c r="F9" i="5"/>
  <c r="B6" i="5"/>
  <c r="N11" i="5"/>
  <c r="N12" i="5"/>
  <c r="N13" i="5"/>
  <c r="N14" i="5"/>
  <c r="N10" i="5"/>
  <c r="G11" i="5" l="1"/>
  <c r="I8" i="5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H6" i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<sst xmlns="http://schemas.openxmlformats.org/spreadsheetml/2006/main" count="69" uniqueCount="49">
  <si>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</si>
  <si>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</si>
  <si>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</si>
  <si>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</si>
  <si>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</si>
  <si>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</si>
  <si>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</si>
  <si>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</si>
  <si>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</si>
  <si>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</si>
  <si>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</si>
  <si>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</si>
  <si>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</si>
  <si>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</si>
  <si>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</si>
  <si>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</si>
  <si>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</si>
  <si>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</si>
  <si>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</si>
  <si>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</si>
  <si>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</si>
  <si>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</si>
  <si>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</si>
  <si>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</si>
  <si>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</si>
  <si>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</si>
  <si>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</si>
  <si>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</si>
  <si>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</si>
  <si>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</si>
  <si>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</si>
  <si>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</si>
  <si>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</si>
  <si>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</si>
  <si>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</si>
  <si>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</si>
  <si>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</si>
  <si>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</si>
  <si>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</si>
  <si>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</si>
  <si>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</si>
  <si>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</si>
  <si>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</si>
  <si>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</si>
  <si>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</si>
  <si>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</si>
  <si>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</si>
  <si>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Fair Market Value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</si>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</sst>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abSelected="1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9" max="9" width="12.5703125" bestFit="1" customWidth="1"/>
    <col min="12" max="12" width="11.5703125" bestFit="1" customWidth="1"/>
    <col min="13" max="13" width="10" bestFit="1" customWidth="1"/>
    <col min="16" max="16" width="12.5703125" bestFit="1" customWidth="1"/>
  </cols>
  <sheetData>
    <row r="2" spans="1:14" x14ac:dyDescent="0.25">
      <c r="A2" s="17"/>
      <c r="B2" s="17"/>
    </row>
    <row r="3" spans="1:14" x14ac:dyDescent="0.25">
      <c r="A3" s="17" t="s">
        <v>34</v>
      </c>
      <c r="B3" s="17"/>
    </row>
    <row r="4" spans="1:14" x14ac:dyDescent="0.25">
      <c r="A4" s="17" t="s">
        <v>20</v>
      </c>
      <c r="B4" s="17">
        <v>2024</v>
      </c>
    </row>
    <row r="5" spans="1:14" x14ac:dyDescent="0.25">
      <c r="A5" s="17" t="s">
        <v>21</v>
      </c>
      <c r="B5" s="17">
        <v>2018</v>
      </c>
    </row>
    <row r="6" spans="1:14" x14ac:dyDescent="0.25">
      <c r="A6" s="17" t="s">
        <v>22</v>
      </c>
      <c r="B6" s="17">
        <f>B4-B5</f>
        <v>6</v>
      </c>
      <c r="C6">
        <f>100-B6</f>
        <v>94</v>
      </c>
    </row>
    <row r="7" spans="1:14" x14ac:dyDescent="0.25">
      <c r="A7" s="17"/>
      <c r="B7" s="17">
        <f>60-B6</f>
        <v>54</v>
      </c>
    </row>
    <row r="8" spans="1:14" x14ac:dyDescent="0.25">
      <c r="A8" s="17" t="s">
        <v>23</v>
      </c>
      <c r="B8" s="46">
        <f>367*2800</f>
        <v>1027600</v>
      </c>
      <c r="E8" t="s">
        <v>35</v>
      </c>
      <c r="F8">
        <v>306</v>
      </c>
      <c r="G8">
        <v>306</v>
      </c>
      <c r="H8">
        <v>18000</v>
      </c>
      <c r="I8" s="1">
        <f>G8*H8</f>
        <v>5508000</v>
      </c>
    </row>
    <row r="9" spans="1:14" x14ac:dyDescent="0.25">
      <c r="A9" s="17" t="s">
        <v>24</v>
      </c>
      <c r="B9" s="17"/>
      <c r="E9" t="s">
        <v>48</v>
      </c>
      <c r="F9">
        <f>34.12*10.764</f>
        <v>367.26767999999993</v>
      </c>
      <c r="G9">
        <v>367</v>
      </c>
    </row>
    <row r="10" spans="1:14" x14ac:dyDescent="0.25">
      <c r="A10" s="17"/>
      <c r="B10" s="17"/>
      <c r="G10">
        <v>15000</v>
      </c>
      <c r="L10">
        <v>305.91000000000003</v>
      </c>
      <c r="M10">
        <v>6350000</v>
      </c>
      <c r="N10">
        <f>M10/L10</f>
        <v>20757.739204341146</v>
      </c>
    </row>
    <row r="11" spans="1:14" x14ac:dyDescent="0.25">
      <c r="A11" s="17" t="s">
        <v>25</v>
      </c>
      <c r="B11" s="17">
        <f>100-10</f>
        <v>90</v>
      </c>
      <c r="G11">
        <f>G9*G10</f>
        <v>5505000</v>
      </c>
      <c r="L11">
        <v>305.91000000000003</v>
      </c>
      <c r="M11">
        <v>6300000</v>
      </c>
      <c r="N11">
        <f t="shared" ref="N11:N14" si="0">M11/L11</f>
        <v>20594.292438952631</v>
      </c>
    </row>
    <row r="12" spans="1:14" x14ac:dyDescent="0.25">
      <c r="A12" s="17" t="s">
        <v>26</v>
      </c>
      <c r="B12" s="17">
        <f>B11*B6/60</f>
        <v>9</v>
      </c>
      <c r="N12" t="e">
        <f t="shared" si="0"/>
        <v>#DIV/0!</v>
      </c>
    </row>
    <row r="13" spans="1:14" x14ac:dyDescent="0.25">
      <c r="A13" s="17"/>
      <c r="B13" s="47">
        <f>B12%</f>
        <v>0.09</v>
      </c>
      <c r="N13" t="e">
        <f t="shared" si="0"/>
        <v>#DIV/0!</v>
      </c>
    </row>
    <row r="14" spans="1:14" x14ac:dyDescent="0.25">
      <c r="A14" s="17"/>
      <c r="B14" s="17"/>
      <c r="N14" t="e">
        <f t="shared" si="0"/>
        <v>#DIV/0!</v>
      </c>
    </row>
    <row r="15" spans="1:14" x14ac:dyDescent="0.25">
      <c r="A15" s="17" t="s">
        <v>27</v>
      </c>
      <c r="B15" s="46">
        <f>ROUND((B8*B13),0)</f>
        <v>92484</v>
      </c>
      <c r="F15">
        <v>34.119999999999997</v>
      </c>
    </row>
    <row r="16" spans="1:14" x14ac:dyDescent="0.25">
      <c r="A16" s="17" t="s">
        <v>15</v>
      </c>
      <c r="B16" s="46">
        <v>306</v>
      </c>
      <c r="F16">
        <f>F15*10.764</f>
        <v>367.26767999999993</v>
      </c>
    </row>
    <row r="17" spans="1:16" x14ac:dyDescent="0.25">
      <c r="A17" s="17" t="s">
        <v>42</v>
      </c>
      <c r="B17" s="17">
        <v>20700</v>
      </c>
    </row>
    <row r="18" spans="1:16" x14ac:dyDescent="0.25">
      <c r="A18" s="17" t="s">
        <v>28</v>
      </c>
      <c r="B18" s="46">
        <f>B17*B16</f>
        <v>6334200</v>
      </c>
    </row>
    <row r="19" spans="1:16" x14ac:dyDescent="0.25">
      <c r="A19" s="17" t="s">
        <v>29</v>
      </c>
      <c r="B19" s="17"/>
      <c r="L19" s="1">
        <v>134700</v>
      </c>
      <c r="M19" s="1"/>
      <c r="P19" s="1">
        <v>367</v>
      </c>
    </row>
    <row r="20" spans="1:16" x14ac:dyDescent="0.25">
      <c r="A20" s="43" t="s">
        <v>47</v>
      </c>
      <c r="B20" s="48">
        <f>B18-B15</f>
        <v>6241716</v>
      </c>
      <c r="C20" s="5">
        <f>B20/367</f>
        <v>17007.400544959128</v>
      </c>
      <c r="L20" s="1">
        <f>L19/100*110</f>
        <v>148170</v>
      </c>
      <c r="M20" s="49">
        <f>L20/10.764</f>
        <v>13765.328874024526</v>
      </c>
      <c r="P20" s="1">
        <v>13264</v>
      </c>
    </row>
    <row r="21" spans="1:16" x14ac:dyDescent="0.25">
      <c r="A21" s="43" t="s">
        <v>31</v>
      </c>
      <c r="B21" s="48">
        <f>ROUND((B20*90%),0)</f>
        <v>5617544</v>
      </c>
      <c r="L21" s="1"/>
      <c r="M21" s="49"/>
      <c r="P21" s="1">
        <f>P20*P19</f>
        <v>4867888</v>
      </c>
    </row>
    <row r="22" spans="1:16" x14ac:dyDescent="0.25">
      <c r="A22" s="43" t="s">
        <v>32</v>
      </c>
      <c r="B22" s="48">
        <f>ROUND((B20*80%),0)</f>
        <v>4993373</v>
      </c>
      <c r="L22" s="1">
        <v>58260</v>
      </c>
      <c r="M22" s="49"/>
      <c r="P22" s="1"/>
    </row>
    <row r="23" spans="1:16" x14ac:dyDescent="0.25">
      <c r="A23" s="43" t="s">
        <v>33</v>
      </c>
      <c r="B23" s="48">
        <f>MROUND((B20*0.025/12),500)</f>
        <v>13000</v>
      </c>
      <c r="L23" s="1"/>
      <c r="M23" s="49"/>
    </row>
    <row r="24" spans="1:16" x14ac:dyDescent="0.25">
      <c r="L24" s="1">
        <f>L20-L22</f>
        <v>89910</v>
      </c>
      <c r="M24" s="49"/>
    </row>
    <row r="25" spans="1:16" x14ac:dyDescent="0.25">
      <c r="B25" s="5"/>
      <c r="L25" s="1">
        <f>L24*94%</f>
        <v>84515.4</v>
      </c>
      <c r="M25" s="49"/>
    </row>
    <row r="26" spans="1:16" x14ac:dyDescent="0.25">
      <c r="L26" s="1"/>
      <c r="M26" s="49"/>
    </row>
    <row r="27" spans="1:16" x14ac:dyDescent="0.25">
      <c r="L27" s="49">
        <f>L25+L22</f>
        <v>142775.4</v>
      </c>
      <c r="M27" s="49">
        <f>L27/10.764</f>
        <v>13264.158305462654</v>
      </c>
    </row>
    <row r="32" spans="1:16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2024-05-22T06:09:23Z</dcterms:modified>
</cp:coreProperties>
</file>