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07F4F8CD-AC99-4D22-B3BB-49111CB3ED96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sheet" sheetId="4" r:id="rId1"/>
    <sheet name="Sheet1" sheetId="8" r:id="rId2"/>
    <sheet name="2001-rate" sheetId="5" r:id="rId3"/>
    <sheet name="2024-RR" sheetId="6" r:id="rId4"/>
    <sheet name="Area page" sheetId="7" r:id="rId5"/>
  </sheets>
  <calcPr calcId="191029"/>
</workbook>
</file>

<file path=xl/calcChain.xml><?xml version="1.0" encoding="utf-8"?>
<calcChain xmlns="http://schemas.openxmlformats.org/spreadsheetml/2006/main">
  <c r="C35" i="8" l="1"/>
  <c r="C34" i="8"/>
  <c r="F47" i="8"/>
  <c r="F46" i="8"/>
  <c r="D82" i="8"/>
  <c r="D63" i="8"/>
  <c r="C41" i="8" s="1"/>
  <c r="F41" i="8" s="1"/>
  <c r="H62" i="8"/>
  <c r="F60" i="8"/>
  <c r="C43" i="8" s="1"/>
  <c r="F43" i="8" s="1"/>
  <c r="B54" i="8"/>
  <c r="F52" i="8"/>
  <c r="C42" i="8" s="1"/>
  <c r="F42" i="8" s="1"/>
  <c r="F45" i="8"/>
  <c r="C45" i="8"/>
  <c r="B45" i="8"/>
  <c r="C44" i="8"/>
  <c r="F44" i="8" s="1"/>
  <c r="B44" i="8"/>
  <c r="B43" i="8"/>
  <c r="B42" i="8"/>
  <c r="B41" i="8"/>
  <c r="C40" i="8"/>
  <c r="F40" i="8" s="1"/>
  <c r="B40" i="8"/>
  <c r="C19" i="8"/>
  <c r="C21" i="8" s="1"/>
  <c r="C14" i="8"/>
  <c r="C15" i="8" s="1"/>
  <c r="C12" i="8"/>
  <c r="C17" i="8" s="1"/>
  <c r="D6" i="8"/>
  <c r="C6" i="8"/>
  <c r="C23" i="8" l="1"/>
  <c r="E23" i="8" s="1"/>
  <c r="E24" i="8" s="1"/>
  <c r="C25" i="8" s="1"/>
  <c r="F23" i="8"/>
  <c r="F24" i="8" s="1"/>
  <c r="C26" i="8" s="1"/>
  <c r="F46" i="4"/>
  <c r="C28" i="8" l="1"/>
  <c r="C32" i="8" s="1"/>
  <c r="C33" i="8" s="1"/>
  <c r="C38" i="8"/>
  <c r="F38" i="8" s="1"/>
  <c r="C45" i="4"/>
  <c r="C44" i="4"/>
  <c r="C43" i="4"/>
  <c r="F43" i="4" s="1"/>
  <c r="F52" i="4"/>
  <c r="F41" i="4"/>
  <c r="F44" i="4"/>
  <c r="F45" i="4"/>
  <c r="C41" i="4"/>
  <c r="B45" i="4"/>
  <c r="B44" i="4"/>
  <c r="B43" i="4"/>
  <c r="B42" i="4"/>
  <c r="B41" i="4"/>
  <c r="B40" i="4"/>
  <c r="F40" i="4"/>
  <c r="C40" i="4"/>
  <c r="D82" i="4"/>
  <c r="H62" i="4"/>
  <c r="F60" i="4"/>
  <c r="D63" i="4"/>
  <c r="B54" i="4"/>
  <c r="C12" i="4" l="1"/>
  <c r="C19" i="4" l="1"/>
  <c r="C21" i="4" l="1"/>
  <c r="U34" i="4" l="1"/>
  <c r="C14" i="4" l="1"/>
  <c r="C6" i="4"/>
  <c r="D6" i="4" s="1"/>
  <c r="C15" i="4" l="1"/>
  <c r="C17" i="4"/>
  <c r="C23" i="4" s="1"/>
  <c r="E23" i="4" l="1"/>
  <c r="E24" i="4" s="1"/>
  <c r="C25" i="4" s="1"/>
  <c r="F23" i="4"/>
  <c r="F24" i="4" l="1"/>
  <c r="C26" i="4" s="1"/>
  <c r="C28" i="4" s="1"/>
  <c r="C32" i="4" l="1"/>
  <c r="C33" i="4" s="1"/>
  <c r="C38" i="4"/>
  <c r="F38" i="4" s="1"/>
  <c r="C42" i="4"/>
  <c r="F42" i="4" s="1"/>
</calcChain>
</file>

<file path=xl/sharedStrings.xml><?xml version="1.0" encoding="utf-8"?>
<sst xmlns="http://schemas.openxmlformats.org/spreadsheetml/2006/main" count="246" uniqueCount="119">
  <si>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</si>
  <si>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</si>
  <si>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</si>
  <si>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</si>
  <si>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</si>
  <si>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</si>
  <si>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</si>
  <si>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</si>
  <si>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</si>
  <si>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</si>
  <si>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</si>
  <si>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</si>
  <si>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</si>
  <si>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</si>
  <si>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</si>
  <si>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 xml:space="preserve">Total 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</si>
  <si>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</si>
  <si>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</si>
  <si>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</si>
  <si>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</si>
  <si>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</si>
  <si>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</si>
  <si>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</si>
  <si>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 xml:space="preserve">4. Registration charges 1% or Maximum 20000/- </t>
  </si>
  <si>
    <t>whichever is less</t>
  </si>
  <si>
    <t>Rate - office</t>
  </si>
  <si>
    <t>Mrs. Kiran Ravi Arora - Office No. 10A</t>
  </si>
  <si>
    <t>soc record</t>
  </si>
  <si>
    <t>Area of Office</t>
  </si>
  <si>
    <t>Rate for Cost of Construction (For Office )</t>
  </si>
  <si>
    <t>Cost of Construction of Office</t>
  </si>
  <si>
    <t>Office</t>
  </si>
  <si>
    <t>Value of the Office (BU area * Rate)</t>
  </si>
  <si>
    <t>Cost InOfficeion Index - 2001</t>
  </si>
  <si>
    <t>Cost InOfficeion Index -  2023-2024</t>
  </si>
  <si>
    <t xml:space="preserve">{(100-10) x38}/70.00 </t>
  </si>
  <si>
    <t>Agreement dated  - 29.02.2024</t>
  </si>
  <si>
    <t>Particulars</t>
  </si>
  <si>
    <t>Year</t>
  </si>
  <si>
    <t>Cost Inflation Index Year</t>
  </si>
  <si>
    <t>Present Cost Inflation Index Year</t>
  </si>
  <si>
    <t>Total Cost of Acquisition</t>
  </si>
  <si>
    <t>2001-2002</t>
  </si>
  <si>
    <t>10.04.2001</t>
  </si>
  <si>
    <t>11.05.2001</t>
  </si>
  <si>
    <t>05.06.2001</t>
  </si>
  <si>
    <t>07.07.2001</t>
  </si>
  <si>
    <t>TOTAL</t>
  </si>
  <si>
    <t>2003-2004</t>
  </si>
  <si>
    <t>10.02.2003</t>
  </si>
  <si>
    <t>15.03.2003</t>
  </si>
  <si>
    <t>17.04.2003</t>
  </si>
  <si>
    <t>09.05.2003</t>
  </si>
  <si>
    <t>17.06.2003</t>
  </si>
  <si>
    <t>19.07.2003</t>
  </si>
  <si>
    <t>12.08.2003</t>
  </si>
  <si>
    <t>15.09.2003</t>
  </si>
  <si>
    <t>10.10.2003</t>
  </si>
  <si>
    <t>15.11.2003</t>
  </si>
  <si>
    <t>15.12.2003</t>
  </si>
  <si>
    <t>17.01.2004</t>
  </si>
  <si>
    <t>19.02.2004</t>
  </si>
  <si>
    <t>2014-2015</t>
  </si>
  <si>
    <t>11.11.2014</t>
  </si>
  <si>
    <t>15.12.2014</t>
  </si>
  <si>
    <t>08.01.2015</t>
  </si>
  <si>
    <t>13.02.2015</t>
  </si>
  <si>
    <t>11.03.2015</t>
  </si>
  <si>
    <t>14.04.2004</t>
  </si>
  <si>
    <t>22.05.2004</t>
  </si>
  <si>
    <t>2004-2005</t>
  </si>
  <si>
    <t>2015-2016</t>
  </si>
  <si>
    <t>08.04.2015</t>
  </si>
  <si>
    <t>12.05.2015</t>
  </si>
  <si>
    <t>11.06.2015</t>
  </si>
  <si>
    <t>11.07.2015</t>
  </si>
  <si>
    <t>13.08.2015</t>
  </si>
  <si>
    <t>07.09.2015</t>
  </si>
  <si>
    <t>08.10.2015</t>
  </si>
  <si>
    <t>10.11.2015</t>
  </si>
  <si>
    <t>04.12.2015</t>
  </si>
  <si>
    <t>06.01.2016</t>
  </si>
  <si>
    <t>08.02.2016</t>
  </si>
  <si>
    <t>07.03.2016</t>
  </si>
  <si>
    <t>08.06.2016</t>
  </si>
  <si>
    <t>2016-2017  - reminder</t>
  </si>
  <si>
    <t>07.04.2016</t>
  </si>
  <si>
    <t>08.08.2016</t>
  </si>
  <si>
    <t>08.09.2016</t>
  </si>
  <si>
    <t>06.10.2016</t>
  </si>
  <si>
    <t>07.11.2016</t>
  </si>
  <si>
    <t>08.12.2016</t>
  </si>
  <si>
    <t>06.01.2017</t>
  </si>
  <si>
    <t>09.02.2017</t>
  </si>
  <si>
    <t>08.03.2017</t>
  </si>
  <si>
    <t>08.05.2017</t>
  </si>
  <si>
    <t>07.06.2017</t>
  </si>
  <si>
    <t>07.07.2017</t>
  </si>
  <si>
    <t>04.08.2017</t>
  </si>
  <si>
    <t>10.04.2017</t>
  </si>
  <si>
    <t>2023-2024</t>
  </si>
  <si>
    <t>09.02.2024</t>
  </si>
  <si>
    <t>10.04.2001-07.07.2001</t>
  </si>
  <si>
    <t>10.02.2003 - 19.02.2004</t>
  </si>
  <si>
    <t>14.04.2004-22.05.2004</t>
  </si>
  <si>
    <t>11.11.2014-11.03.2015</t>
  </si>
  <si>
    <t>08.04.2015-07.03.2016</t>
  </si>
  <si>
    <t>2001</t>
  </si>
  <si>
    <t>06.10.2004 - Receipt</t>
  </si>
  <si>
    <t>16.09.2004 - Interest</t>
  </si>
  <si>
    <t>07.05.2016 - Interest</t>
  </si>
  <si>
    <t>Improvement Cost</t>
  </si>
  <si>
    <t>Value  / Amount</t>
  </si>
  <si>
    <t>Indexed Cost of Acquisition (A)</t>
  </si>
  <si>
    <t>Total Cost of Acquisition (A)</t>
  </si>
  <si>
    <t>Improvement Cost (B)</t>
  </si>
  <si>
    <t xml:space="preserve">A + B </t>
  </si>
  <si>
    <t>Add: Improvement Cost (B) As per table below</t>
  </si>
  <si>
    <t>TOTAL (A + 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</si>
</sst>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rgb="FF000000"/>
      <name val="Calibri"/>
      <family val="2"/>
    </font>
    <font>
      <b/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92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7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4" fontId="9" fillId="0" borderId="11" xfId="0" applyNumberFormat="1" applyFont="1" applyBorder="1" applyAlignment="1">
      <alignment horizontal="right" vertical="center"/>
    </xf>
    <xf numFmtId="4" fontId="10" fillId="0" borderId="11" xfId="0" applyNumberFormat="1" applyFont="1" applyBorder="1" applyAlignment="1">
      <alignment horizontal="right" vertical="center"/>
    </xf>
    <xf numFmtId="0" fontId="2" fillId="0" borderId="0" xfId="0" applyFont="1"/>
    <xf numFmtId="0" fontId="0" fillId="0" borderId="0" xfId="0" applyFont="1"/>
    <xf numFmtId="0" fontId="3" fillId="0" borderId="0" xfId="0" applyFont="1"/>
    <xf numFmtId="0" fontId="11" fillId="0" borderId="0" xfId="0" applyFont="1"/>
    <xf numFmtId="0" fontId="12" fillId="0" borderId="0" xfId="0" applyFont="1"/>
    <xf numFmtId="4" fontId="9" fillId="0" borderId="11" xfId="0" quotePrefix="1" applyNumberFormat="1" applyFont="1" applyBorder="1" applyAlignment="1">
      <alignment horizontal="right" vertical="center"/>
    </xf>
    <xf numFmtId="0" fontId="0" fillId="5" borderId="2" xfId="0" applyFill="1" applyBorder="1" applyAlignment="1">
      <alignment horizontal="center" vertical="top"/>
    </xf>
    <xf numFmtId="4" fontId="15" fillId="0" borderId="11" xfId="0" applyNumberFormat="1" applyFont="1" applyBorder="1" applyAlignment="1">
      <alignment horizontal="left" vertical="center"/>
    </xf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/>
    <xf numFmtId="0" fontId="5" fillId="2" borderId="2" xfId="0" applyFont="1" applyFill="1" applyBorder="1" applyAlignment="1">
      <alignment horizontal="right" vertical="center"/>
    </xf>
    <xf numFmtId="43" fontId="5" fillId="2" borderId="2" xfId="0" applyNumberFormat="1" applyFont="1" applyFill="1" applyBorder="1"/>
    <xf numFmtId="0" fontId="5" fillId="0" borderId="0" xfId="0" applyFont="1" applyFill="1" applyBorder="1" applyAlignment="1">
      <alignment horizontal="center"/>
    </xf>
    <xf numFmtId="43" fontId="5" fillId="0" borderId="0" xfId="0" applyNumberFormat="1" applyFont="1" applyFill="1"/>
    <xf numFmtId="0" fontId="5" fillId="3" borderId="0" xfId="0" applyFont="1" applyFill="1" applyBorder="1" applyAlignment="1">
      <alignment horizontal="right"/>
    </xf>
    <xf numFmtId="43" fontId="5" fillId="0" borderId="0" xfId="0" applyNumberFormat="1" applyFont="1"/>
    <xf numFmtId="0" fontId="16" fillId="0" borderId="0" xfId="0" applyFont="1" applyAlignment="1">
      <alignment horizontal="center"/>
    </xf>
    <xf numFmtId="2" fontId="16" fillId="0" borderId="0" xfId="0" applyNumberFormat="1" applyFont="1" applyAlignment="1">
      <alignment horizontal="center"/>
    </xf>
    <xf numFmtId="43" fontId="16" fillId="0" borderId="0" xfId="0" applyNumberFormat="1" applyFont="1"/>
    <xf numFmtId="43" fontId="16" fillId="0" borderId="0" xfId="1" applyFont="1"/>
    <xf numFmtId="0" fontId="2" fillId="7" borderId="2" xfId="0" applyFont="1" applyFill="1" applyBorder="1"/>
    <xf numFmtId="4" fontId="10" fillId="0" borderId="11" xfId="0" applyNumberFormat="1" applyFont="1" applyBorder="1" applyAlignment="1">
      <alignment horizontal="left" vertical="center"/>
    </xf>
    <xf numFmtId="43" fontId="2" fillId="7" borderId="2" xfId="0" applyNumberFormat="1" applyFont="1" applyFill="1" applyBorder="1"/>
    <xf numFmtId="0" fontId="14" fillId="0" borderId="0" xfId="0" applyFont="1" applyAlignment="1">
      <alignment horizontal="center"/>
    </xf>
    <xf numFmtId="0" fontId="13" fillId="8" borderId="6" xfId="2" applyFont="1" applyBorder="1" applyAlignment="1">
      <alignment horizontal="center"/>
    </xf>
    <xf numFmtId="0" fontId="13" fillId="8" borderId="7" xfId="2" applyFont="1" applyBorder="1" applyAlignment="1">
      <alignment horizontal="center"/>
    </xf>
    <xf numFmtId="0" fontId="13" fillId="8" borderId="8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36</xdr:row>
      <xdr:rowOff>287637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39</xdr:row>
      <xdr:rowOff>156882</xdr:rowOff>
    </xdr:from>
    <xdr:to>
      <xdr:col>28</xdr:col>
      <xdr:colOff>480234</xdr:colOff>
      <xdr:row>77</xdr:row>
      <xdr:rowOff>165493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5042</xdr:colOff>
      <xdr:row>2</xdr:row>
      <xdr:rowOff>11206</xdr:rowOff>
    </xdr:from>
    <xdr:to>
      <xdr:col>26</xdr:col>
      <xdr:colOff>369297</xdr:colOff>
      <xdr:row>38</xdr:row>
      <xdr:rowOff>182862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8A4B3-639D-49E6-8A72-8EF5FA9AE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49117" y="439831"/>
          <a:ext cx="11679955" cy="7744031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39</xdr:row>
      <xdr:rowOff>156882</xdr:rowOff>
    </xdr:from>
    <xdr:to>
      <xdr:col>28</xdr:col>
      <xdr:colOff>480234</xdr:colOff>
      <xdr:row>78</xdr:row>
      <xdr:rowOff>32143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A0F5F5-977E-4595-90DD-09D18B0F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33989" y="8367432"/>
          <a:ext cx="13025220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14</xdr:col>
      <xdr:colOff>534581</xdr:colOff>
      <xdr:row>49</xdr:row>
      <xdr:rowOff>105640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F6ED4E-8565-43AF-A947-DA723DCF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0"/>
          <a:ext cx="8459381" cy="62016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19</xdr:row>
      <xdr:rowOff>47625</xdr:rowOff>
    </xdr:from>
    <xdr:to>
      <xdr:col>21</xdr:col>
      <xdr:colOff>144611</xdr:colOff>
      <xdr:row>39</xdr:row>
      <xdr:rowOff>29104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77CED0-6ED3-47A3-BE1F-635DFE8EC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3667125"/>
          <a:ext cx="12441386" cy="37914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57150</xdr:rowOff>
    </xdr:from>
    <xdr:to>
      <xdr:col>11</xdr:col>
      <xdr:colOff>200973</xdr:colOff>
      <xdr:row>24</xdr:row>
      <xdr:rowOff>181630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D0C833-45B3-4777-ABF4-503E484AF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57150"/>
          <a:ext cx="6792273" cy="46964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24</xdr:row>
      <xdr:rowOff>76200</xdr:rowOff>
    </xdr:from>
    <xdr:to>
      <xdr:col>10</xdr:col>
      <xdr:colOff>1096203</xdr:colOff>
      <xdr:row>58</xdr:row>
      <xdr:rowOff>134262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ED95A1-08A4-4925-BD6A-145768E0A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7300" y="4648200"/>
          <a:ext cx="5934903" cy="6535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82"/>
  <sheetViews>
    <sheetView zoomScaleNormal="100" workbookViewId="0">
      <selection sqref="A1:XFD1048576"/>
    </sheetView>
  </sheetViews>
  <sheetFormatPr defaultRowHeight="15" x14ac:dyDescent="0.25"/>
  <cols>
    <col min="1" max="1" width="24.42578125" customWidth="1"/>
    <col min="2" max="2" width="18.85546875" customWidth="1"/>
    <col min="3" max="3" width="14.140625" customWidth="1"/>
    <col min="4" max="4" width="11.42578125" customWidth="1"/>
    <col min="5" max="5" width="14.42578125" customWidth="1"/>
    <col min="6" max="6" width="14.28515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18.75" x14ac:dyDescent="0.3">
      <c r="A1" s="78" t="s">
        <v>26</v>
      </c>
      <c r="B1" s="79"/>
      <c r="C1" s="80"/>
    </row>
    <row r="2" spans="1:12" ht="15" customHeight="1" x14ac:dyDescent="0.3">
      <c r="A2" s="81" t="s">
        <v>9</v>
      </c>
      <c r="B2" s="81"/>
      <c r="C2" s="24">
        <v>2001</v>
      </c>
      <c r="F2" s="23"/>
    </row>
    <row r="3" spans="1:12" x14ac:dyDescent="0.25">
      <c r="A3" s="25"/>
      <c r="B3" s="25"/>
      <c r="C3" s="25"/>
      <c r="L3" s="3"/>
    </row>
    <row r="4" spans="1:12" x14ac:dyDescent="0.25">
      <c r="A4" s="25" t="s">
        <v>10</v>
      </c>
      <c r="B4" s="25"/>
      <c r="C4" s="25">
        <v>2001</v>
      </c>
      <c r="G4" s="85" t="s">
        <v>14</v>
      </c>
      <c r="H4" s="86"/>
      <c r="K4" s="84"/>
      <c r="L4" s="84"/>
    </row>
    <row r="5" spans="1:12" x14ac:dyDescent="0.25">
      <c r="A5" s="25" t="s">
        <v>0</v>
      </c>
      <c r="B5" s="25"/>
      <c r="C5" s="25">
        <v>1963</v>
      </c>
      <c r="D5" t="s">
        <v>27</v>
      </c>
      <c r="G5" s="15" t="s">
        <v>21</v>
      </c>
      <c r="H5" s="16">
        <v>46</v>
      </c>
      <c r="J5" s="10"/>
    </row>
    <row r="6" spans="1:12" x14ac:dyDescent="0.25">
      <c r="A6" s="25" t="s">
        <v>1</v>
      </c>
      <c r="B6" s="26"/>
      <c r="C6" s="25">
        <f>C4-C5</f>
        <v>38</v>
      </c>
      <c r="D6">
        <f>70-C6</f>
        <v>32</v>
      </c>
      <c r="G6" s="15" t="s">
        <v>22</v>
      </c>
      <c r="H6" s="18">
        <v>6</v>
      </c>
    </row>
    <row r="7" spans="1:12" x14ac:dyDescent="0.25">
      <c r="A7" s="82" t="s">
        <v>28</v>
      </c>
      <c r="B7" s="26" t="s">
        <v>11</v>
      </c>
      <c r="C7" s="26" t="s">
        <v>12</v>
      </c>
      <c r="G7" s="15" t="s">
        <v>25</v>
      </c>
      <c r="H7" s="17">
        <v>55300</v>
      </c>
      <c r="I7" s="2"/>
    </row>
    <row r="8" spans="1:12" ht="15.75" customHeight="1" x14ac:dyDescent="0.25">
      <c r="A8" s="82"/>
      <c r="B8" s="26"/>
      <c r="C8" s="27">
        <v>30.11</v>
      </c>
      <c r="F8" s="1"/>
      <c r="G8" s="13"/>
      <c r="H8" s="14"/>
      <c r="I8" s="2"/>
    </row>
    <row r="9" spans="1:12" ht="33.75" customHeight="1" x14ac:dyDescent="0.25">
      <c r="A9" s="28"/>
      <c r="B9" s="26"/>
      <c r="C9" s="26"/>
      <c r="G9" s="9" t="s">
        <v>15</v>
      </c>
      <c r="H9" s="2"/>
      <c r="K9" s="1"/>
    </row>
    <row r="10" spans="1:12" x14ac:dyDescent="0.25">
      <c r="A10" s="29" t="s">
        <v>29</v>
      </c>
      <c r="B10" s="30"/>
      <c r="C10" s="31">
        <v>5500</v>
      </c>
      <c r="D10" t="s">
        <v>18</v>
      </c>
      <c r="I10" s="2"/>
    </row>
    <row r="11" spans="1:12" x14ac:dyDescent="0.25">
      <c r="A11" s="29"/>
      <c r="B11" s="30"/>
      <c r="C11" s="30"/>
      <c r="D11" t="s">
        <v>19</v>
      </c>
    </row>
    <row r="12" spans="1:12" x14ac:dyDescent="0.25">
      <c r="A12" s="30" t="s">
        <v>30</v>
      </c>
      <c r="B12" s="30"/>
      <c r="C12" s="31">
        <f>ROUND(C8*C10,0)</f>
        <v>165605</v>
      </c>
      <c r="D12" s="2" t="s">
        <v>20</v>
      </c>
      <c r="I12" s="4"/>
      <c r="J12" s="4"/>
      <c r="K12" s="4"/>
    </row>
    <row r="13" spans="1:12" x14ac:dyDescent="0.25">
      <c r="A13" s="30"/>
      <c r="B13" s="30"/>
      <c r="C13" s="31"/>
      <c r="D13" t="s">
        <v>23</v>
      </c>
      <c r="F13" s="6"/>
      <c r="G13" s="6"/>
      <c r="H13" s="6"/>
      <c r="I13" s="4"/>
      <c r="J13" s="4"/>
      <c r="K13" s="4"/>
    </row>
    <row r="14" spans="1:12" x14ac:dyDescent="0.25">
      <c r="A14" s="30" t="s">
        <v>2</v>
      </c>
      <c r="B14" s="30"/>
      <c r="C14" s="30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2" t="s">
        <v>35</v>
      </c>
      <c r="B15" s="30"/>
      <c r="C15" s="33">
        <f>C14*C6/70</f>
        <v>48.857142857142854</v>
      </c>
      <c r="F15" s="6"/>
      <c r="G15" s="6"/>
      <c r="H15" s="7"/>
      <c r="I15" s="4"/>
      <c r="J15" s="4"/>
      <c r="K15" s="4"/>
    </row>
    <row r="16" spans="1:12" x14ac:dyDescent="0.25">
      <c r="A16" s="30"/>
      <c r="B16" s="30"/>
      <c r="C16" s="34">
        <v>0.48859999999999998</v>
      </c>
      <c r="G16" s="6"/>
      <c r="H16" s="5"/>
      <c r="I16" s="83"/>
      <c r="J16" s="83"/>
      <c r="K16" s="83"/>
    </row>
    <row r="17" spans="1:11" x14ac:dyDescent="0.25">
      <c r="A17" s="25" t="s">
        <v>3</v>
      </c>
      <c r="B17" s="25"/>
      <c r="C17" s="35">
        <f>ROUND(C12*C16,0)</f>
        <v>80915</v>
      </c>
      <c r="D17" s="2"/>
      <c r="E17" s="2"/>
    </row>
    <row r="18" spans="1:11" x14ac:dyDescent="0.25">
      <c r="A18" s="36" t="s">
        <v>13</v>
      </c>
      <c r="B18" s="36"/>
      <c r="C18" s="36"/>
      <c r="E18" s="1"/>
    </row>
    <row r="19" spans="1:11" x14ac:dyDescent="0.25">
      <c r="A19" s="37" t="s">
        <v>31</v>
      </c>
      <c r="B19" s="37"/>
      <c r="C19" s="38">
        <f>H7</f>
        <v>55300</v>
      </c>
    </row>
    <row r="20" spans="1:11" x14ac:dyDescent="0.25">
      <c r="A20" s="39"/>
      <c r="B20" s="39"/>
      <c r="C20" s="39"/>
    </row>
    <row r="21" spans="1:11" x14ac:dyDescent="0.25">
      <c r="A21" s="40" t="s">
        <v>32</v>
      </c>
      <c r="B21" s="40"/>
      <c r="C21" s="41">
        <f>ROUND(C19*C8,0)</f>
        <v>1665083</v>
      </c>
    </row>
    <row r="22" spans="1:11" x14ac:dyDescent="0.25">
      <c r="A22" s="42"/>
      <c r="B22" s="42"/>
      <c r="C22" s="43"/>
      <c r="E22" t="s">
        <v>16</v>
      </c>
      <c r="F22" t="s">
        <v>17</v>
      </c>
    </row>
    <row r="23" spans="1:11" x14ac:dyDescent="0.25">
      <c r="A23" s="44" t="s">
        <v>4</v>
      </c>
      <c r="B23" s="44"/>
      <c r="C23" s="45">
        <f>C21-C17</f>
        <v>1584168</v>
      </c>
      <c r="E23" s="2">
        <f>C23</f>
        <v>1584168</v>
      </c>
      <c r="F23" s="2">
        <f>C23</f>
        <v>1584168</v>
      </c>
      <c r="G23" s="1"/>
    </row>
    <row r="24" spans="1:11" x14ac:dyDescent="0.25">
      <c r="A24" s="42"/>
      <c r="B24" s="42"/>
      <c r="C24" s="42"/>
      <c r="E24" s="2">
        <f>ROUND(E23*10%,0)</f>
        <v>158417</v>
      </c>
      <c r="F24" s="12">
        <f>ROUND(F23*1%,0)</f>
        <v>15842</v>
      </c>
      <c r="G24" s="2"/>
    </row>
    <row r="25" spans="1:11" x14ac:dyDescent="0.25">
      <c r="A25" s="30" t="s">
        <v>5</v>
      </c>
      <c r="B25" s="30"/>
      <c r="C25" s="46">
        <f>E24</f>
        <v>158417</v>
      </c>
      <c r="E25" s="2"/>
      <c r="F25">
        <v>20000</v>
      </c>
      <c r="G25" t="s">
        <v>24</v>
      </c>
    </row>
    <row r="26" spans="1:11" x14ac:dyDescent="0.25">
      <c r="A26" s="30" t="s">
        <v>6</v>
      </c>
      <c r="B26" s="30"/>
      <c r="C26" s="46">
        <f>F24</f>
        <v>15842</v>
      </c>
      <c r="E26" s="2"/>
      <c r="G26" s="1"/>
      <c r="K26" s="1"/>
    </row>
    <row r="27" spans="1:11" x14ac:dyDescent="0.25">
      <c r="A27" s="30"/>
      <c r="B27" s="30"/>
      <c r="C27" s="30"/>
      <c r="E27" s="1"/>
      <c r="J27" s="8"/>
      <c r="K27" s="8"/>
    </row>
    <row r="28" spans="1:11" x14ac:dyDescent="0.25">
      <c r="A28" s="47" t="s">
        <v>7</v>
      </c>
      <c r="B28" s="47"/>
      <c r="C28" s="48">
        <f>ROUND(C26+C25+C23,0)</f>
        <v>1758427</v>
      </c>
      <c r="E28" s="11"/>
      <c r="J28" s="8"/>
    </row>
    <row r="29" spans="1:11" x14ac:dyDescent="0.25">
      <c r="A29" s="49" t="s">
        <v>33</v>
      </c>
      <c r="B29" s="30"/>
      <c r="C29" s="31">
        <v>100</v>
      </c>
      <c r="E29" s="2"/>
      <c r="J29" s="8"/>
    </row>
    <row r="30" spans="1:11" x14ac:dyDescent="0.25">
      <c r="A30" s="30" t="s">
        <v>34</v>
      </c>
      <c r="B30" s="30"/>
      <c r="C30" s="31">
        <v>348</v>
      </c>
      <c r="E30" t="s">
        <v>36</v>
      </c>
      <c r="J30" s="1"/>
    </row>
    <row r="31" spans="1:11" x14ac:dyDescent="0.25">
      <c r="A31" s="30"/>
      <c r="B31" s="30"/>
      <c r="C31" s="31"/>
      <c r="J31" s="8"/>
    </row>
    <row r="32" spans="1:11" x14ac:dyDescent="0.25">
      <c r="A32" s="30" t="s">
        <v>8</v>
      </c>
      <c r="B32" s="30"/>
      <c r="C32" s="31">
        <f>C28*C30/C29</f>
        <v>6119325.96</v>
      </c>
      <c r="D32">
        <v>348</v>
      </c>
      <c r="E32" s="2"/>
      <c r="J32" s="2"/>
    </row>
    <row r="33" spans="1:21" x14ac:dyDescent="0.25">
      <c r="A33" s="47"/>
      <c r="B33" s="47"/>
      <c r="C33" s="48">
        <f>ROUND(C32,0)</f>
        <v>6119326</v>
      </c>
    </row>
    <row r="34" spans="1:21" x14ac:dyDescent="0.25">
      <c r="U34">
        <f>32.91+37.7</f>
        <v>70.61</v>
      </c>
    </row>
    <row r="35" spans="1:21" ht="15.75" x14ac:dyDescent="0.25">
      <c r="A35" s="77" t="s">
        <v>26</v>
      </c>
      <c r="B35" s="77"/>
      <c r="C35" s="77"/>
      <c r="D35" s="77"/>
      <c r="E35" s="77"/>
      <c r="F35" s="77"/>
    </row>
    <row r="36" spans="1:21" ht="15.75" thickBot="1" x14ac:dyDescent="0.3"/>
    <row r="37" spans="1:21" ht="50.25" thickBot="1" x14ac:dyDescent="0.3">
      <c r="A37" s="50" t="s">
        <v>37</v>
      </c>
      <c r="B37" s="51" t="s">
        <v>38</v>
      </c>
      <c r="C37" s="51" t="s">
        <v>112</v>
      </c>
      <c r="D37" s="51" t="s">
        <v>39</v>
      </c>
      <c r="E37" s="51" t="s">
        <v>40</v>
      </c>
      <c r="F37" s="51" t="s">
        <v>8</v>
      </c>
    </row>
    <row r="38" spans="1:21" ht="15.75" thickBot="1" x14ac:dyDescent="0.3">
      <c r="A38" s="52" t="s">
        <v>41</v>
      </c>
      <c r="B38" s="59" t="s">
        <v>107</v>
      </c>
      <c r="C38" s="52">
        <f>C28</f>
        <v>1758427</v>
      </c>
      <c r="D38" s="52">
        <v>100</v>
      </c>
      <c r="E38" s="52">
        <v>348</v>
      </c>
      <c r="F38" s="52">
        <f>ROUND(E38/D38*C38,0)</f>
        <v>6119326</v>
      </c>
    </row>
    <row r="39" spans="1:21" ht="15.75" thickBot="1" x14ac:dyDescent="0.3">
      <c r="A39" s="61" t="s">
        <v>111</v>
      </c>
      <c r="B39" s="59"/>
      <c r="C39" s="52"/>
      <c r="D39" s="52"/>
      <c r="E39" s="52"/>
      <c r="F39" s="52"/>
    </row>
    <row r="40" spans="1:21" ht="15.75" thickBot="1" x14ac:dyDescent="0.3">
      <c r="A40" s="52" t="s">
        <v>102</v>
      </c>
      <c r="B40" s="52" t="str">
        <f>A49</f>
        <v>2001-2002</v>
      </c>
      <c r="C40" s="52">
        <f>B53</f>
        <v>5000</v>
      </c>
      <c r="D40" s="52">
        <v>100</v>
      </c>
      <c r="E40" s="52">
        <v>348</v>
      </c>
      <c r="F40" s="52">
        <f>ROUND(E40/D40*C40,0)</f>
        <v>17400</v>
      </c>
    </row>
    <row r="41" spans="1:21" ht="15.75" thickBot="1" x14ac:dyDescent="0.3">
      <c r="A41" s="52" t="s">
        <v>103</v>
      </c>
      <c r="B41" s="52" t="str">
        <f>C49</f>
        <v>2003-2004</v>
      </c>
      <c r="C41" s="52">
        <f>D63</f>
        <v>17000</v>
      </c>
      <c r="D41" s="52">
        <v>109</v>
      </c>
      <c r="E41" s="52">
        <v>348</v>
      </c>
      <c r="F41" s="52">
        <f t="shared" ref="F41:F45" si="0">ROUND(E41/D41*C41,0)</f>
        <v>54275</v>
      </c>
    </row>
    <row r="42" spans="1:21" ht="15.75" thickBot="1" x14ac:dyDescent="0.3">
      <c r="A42" s="52" t="s">
        <v>104</v>
      </c>
      <c r="B42" s="52" t="str">
        <f>E49</f>
        <v>2004-2005</v>
      </c>
      <c r="C42" s="52">
        <f>F52</f>
        <v>10000</v>
      </c>
      <c r="D42" s="52">
        <v>113</v>
      </c>
      <c r="E42" s="52">
        <v>348</v>
      </c>
      <c r="F42" s="52">
        <f t="shared" si="0"/>
        <v>30796</v>
      </c>
    </row>
    <row r="43" spans="1:21" ht="15.75" thickBot="1" x14ac:dyDescent="0.3">
      <c r="A43" s="52" t="s">
        <v>105</v>
      </c>
      <c r="B43" s="52" t="str">
        <f>E54</f>
        <v>2014-2015</v>
      </c>
      <c r="C43" s="52">
        <f>F60</f>
        <v>5000</v>
      </c>
      <c r="D43" s="52">
        <v>240</v>
      </c>
      <c r="E43" s="52">
        <v>348</v>
      </c>
      <c r="F43" s="52">
        <f t="shared" si="0"/>
        <v>7250</v>
      </c>
    </row>
    <row r="44" spans="1:21" ht="15.75" thickBot="1" x14ac:dyDescent="0.3">
      <c r="A44" s="52" t="s">
        <v>106</v>
      </c>
      <c r="B44" s="52" t="str">
        <f>G49</f>
        <v>2015-2016</v>
      </c>
      <c r="C44" s="52">
        <f>H62</f>
        <v>31000</v>
      </c>
      <c r="D44" s="52">
        <v>254</v>
      </c>
      <c r="E44" s="52">
        <v>348</v>
      </c>
      <c r="F44" s="52">
        <f t="shared" si="0"/>
        <v>42472</v>
      </c>
    </row>
    <row r="45" spans="1:21" ht="15.75" thickBot="1" x14ac:dyDescent="0.3">
      <c r="A45" s="52" t="s">
        <v>101</v>
      </c>
      <c r="B45" s="52" t="str">
        <f>G64</f>
        <v>2023-2024</v>
      </c>
      <c r="C45" s="52">
        <f>H65</f>
        <v>19000</v>
      </c>
      <c r="D45" s="52">
        <v>348</v>
      </c>
      <c r="E45" s="52">
        <v>348</v>
      </c>
      <c r="F45" s="52">
        <f t="shared" si="0"/>
        <v>19000</v>
      </c>
    </row>
    <row r="46" spans="1:21" ht="15.75" thickBot="1" x14ac:dyDescent="0.3">
      <c r="A46" s="52"/>
      <c r="B46" s="52"/>
      <c r="C46" s="52"/>
      <c r="D46" s="52"/>
      <c r="E46" s="52"/>
      <c r="F46" s="53">
        <f>SUM(F38:F45)</f>
        <v>6290519</v>
      </c>
    </row>
    <row r="49" spans="1:8" x14ac:dyDescent="0.25">
      <c r="A49" s="56" t="s">
        <v>42</v>
      </c>
      <c r="C49" s="56" t="s">
        <v>48</v>
      </c>
      <c r="E49" s="56" t="s">
        <v>70</v>
      </c>
      <c r="G49" s="56" t="s">
        <v>71</v>
      </c>
    </row>
    <row r="50" spans="1:8" x14ac:dyDescent="0.25">
      <c r="A50" t="s">
        <v>43</v>
      </c>
      <c r="B50">
        <v>5000</v>
      </c>
      <c r="C50" t="s">
        <v>49</v>
      </c>
      <c r="D50">
        <v>5000</v>
      </c>
      <c r="E50" t="s">
        <v>68</v>
      </c>
      <c r="F50" s="55">
        <v>5000</v>
      </c>
      <c r="G50" t="s">
        <v>72</v>
      </c>
      <c r="H50">
        <v>1000</v>
      </c>
    </row>
    <row r="51" spans="1:8" x14ac:dyDescent="0.25">
      <c r="A51" t="s">
        <v>44</v>
      </c>
      <c r="B51">
        <v>5000</v>
      </c>
      <c r="C51" t="s">
        <v>50</v>
      </c>
      <c r="D51">
        <v>1000</v>
      </c>
      <c r="E51" t="s">
        <v>69</v>
      </c>
      <c r="F51">
        <v>5000</v>
      </c>
      <c r="G51" t="s">
        <v>73</v>
      </c>
      <c r="H51">
        <v>1000</v>
      </c>
    </row>
    <row r="52" spans="1:8" x14ac:dyDescent="0.25">
      <c r="A52" t="s">
        <v>45</v>
      </c>
      <c r="B52">
        <v>5000</v>
      </c>
      <c r="C52" t="s">
        <v>51</v>
      </c>
      <c r="D52">
        <v>1000</v>
      </c>
      <c r="E52" s="54" t="s">
        <v>47</v>
      </c>
      <c r="F52" s="54">
        <f>F51+F50</f>
        <v>10000</v>
      </c>
      <c r="G52" t="s">
        <v>74</v>
      </c>
      <c r="H52">
        <v>1000</v>
      </c>
    </row>
    <row r="53" spans="1:8" x14ac:dyDescent="0.25">
      <c r="A53" t="s">
        <v>46</v>
      </c>
      <c r="B53">
        <v>5000</v>
      </c>
      <c r="C53" t="s">
        <v>52</v>
      </c>
      <c r="D53">
        <v>1000</v>
      </c>
      <c r="G53" t="s">
        <v>75</v>
      </c>
      <c r="H53">
        <v>1000</v>
      </c>
    </row>
    <row r="54" spans="1:8" x14ac:dyDescent="0.25">
      <c r="A54" s="54" t="s">
        <v>47</v>
      </c>
      <c r="B54" s="54">
        <f>SUM(B50:B53)</f>
        <v>20000</v>
      </c>
      <c r="C54" s="55" t="s">
        <v>53</v>
      </c>
      <c r="D54" s="55">
        <v>1000</v>
      </c>
      <c r="E54" s="56" t="s">
        <v>62</v>
      </c>
      <c r="G54" t="s">
        <v>76</v>
      </c>
      <c r="H54">
        <v>1000</v>
      </c>
    </row>
    <row r="55" spans="1:8" x14ac:dyDescent="0.25">
      <c r="C55" s="55" t="s">
        <v>54</v>
      </c>
      <c r="D55" s="55">
        <v>1000</v>
      </c>
      <c r="E55" t="s">
        <v>63</v>
      </c>
      <c r="F55">
        <v>1000</v>
      </c>
      <c r="G55" t="s">
        <v>77</v>
      </c>
      <c r="H55">
        <v>1000</v>
      </c>
    </row>
    <row r="56" spans="1:8" x14ac:dyDescent="0.25">
      <c r="C56" s="55" t="s">
        <v>55</v>
      </c>
      <c r="D56" s="55">
        <v>1000</v>
      </c>
      <c r="E56" t="s">
        <v>64</v>
      </c>
      <c r="F56">
        <v>1000</v>
      </c>
      <c r="G56" t="s">
        <v>78</v>
      </c>
      <c r="H56">
        <v>1000</v>
      </c>
    </row>
    <row r="57" spans="1:8" x14ac:dyDescent="0.25">
      <c r="C57" s="55" t="s">
        <v>56</v>
      </c>
      <c r="D57" s="55">
        <v>1000</v>
      </c>
      <c r="E57" t="s">
        <v>65</v>
      </c>
      <c r="F57">
        <v>1000</v>
      </c>
      <c r="G57" t="s">
        <v>79</v>
      </c>
      <c r="H57">
        <v>4800</v>
      </c>
    </row>
    <row r="58" spans="1:8" x14ac:dyDescent="0.25">
      <c r="C58" s="55" t="s">
        <v>57</v>
      </c>
      <c r="D58" s="55">
        <v>1000</v>
      </c>
      <c r="E58" t="s">
        <v>66</v>
      </c>
      <c r="F58">
        <v>1000</v>
      </c>
      <c r="G58" t="s">
        <v>80</v>
      </c>
      <c r="H58">
        <v>4800</v>
      </c>
    </row>
    <row r="59" spans="1:8" x14ac:dyDescent="0.25">
      <c r="C59" s="55" t="s">
        <v>58</v>
      </c>
      <c r="D59" s="55">
        <v>1000</v>
      </c>
      <c r="E59" t="s">
        <v>67</v>
      </c>
      <c r="F59">
        <v>1000</v>
      </c>
      <c r="G59" t="s">
        <v>81</v>
      </c>
      <c r="H59">
        <v>4800</v>
      </c>
    </row>
    <row r="60" spans="1:8" x14ac:dyDescent="0.25">
      <c r="C60" s="55" t="s">
        <v>59</v>
      </c>
      <c r="D60" s="55">
        <v>1000</v>
      </c>
      <c r="E60" s="54" t="s">
        <v>47</v>
      </c>
      <c r="F60" s="54">
        <f>SUM(F55:F59)</f>
        <v>5000</v>
      </c>
      <c r="G60" t="s">
        <v>82</v>
      </c>
      <c r="H60">
        <v>4800</v>
      </c>
    </row>
    <row r="61" spans="1:8" x14ac:dyDescent="0.25">
      <c r="C61" s="55" t="s">
        <v>60</v>
      </c>
      <c r="D61" s="55">
        <v>1000</v>
      </c>
      <c r="G61" t="s">
        <v>83</v>
      </c>
      <c r="H61">
        <v>4800</v>
      </c>
    </row>
    <row r="62" spans="1:8" x14ac:dyDescent="0.25">
      <c r="C62" s="55" t="s">
        <v>61</v>
      </c>
      <c r="D62" s="55">
        <v>1000</v>
      </c>
      <c r="G62" s="54" t="s">
        <v>47</v>
      </c>
      <c r="H62" s="54">
        <f>SUM(H50:H61)</f>
        <v>31000</v>
      </c>
    </row>
    <row r="63" spans="1:8" x14ac:dyDescent="0.25">
      <c r="C63" s="54" t="s">
        <v>47</v>
      </c>
      <c r="D63" s="54">
        <f>SUM(D50:D62)</f>
        <v>17000</v>
      </c>
    </row>
    <row r="64" spans="1:8" x14ac:dyDescent="0.25">
      <c r="G64" s="56" t="s">
        <v>100</v>
      </c>
    </row>
    <row r="65" spans="1:8" x14ac:dyDescent="0.25">
      <c r="G65" t="s">
        <v>101</v>
      </c>
      <c r="H65" s="54">
        <v>19000</v>
      </c>
    </row>
    <row r="66" spans="1:8" x14ac:dyDescent="0.25">
      <c r="A66" s="22" t="s">
        <v>108</v>
      </c>
      <c r="B66" s="22">
        <v>10000</v>
      </c>
      <c r="C66" s="57" t="s">
        <v>85</v>
      </c>
      <c r="D66" s="22"/>
    </row>
    <row r="67" spans="1:8" x14ac:dyDescent="0.25">
      <c r="A67" s="22" t="s">
        <v>109</v>
      </c>
      <c r="B67" s="22">
        <v>175</v>
      </c>
      <c r="C67" s="22" t="s">
        <v>84</v>
      </c>
      <c r="D67" s="22">
        <v>17000</v>
      </c>
    </row>
    <row r="68" spans="1:8" x14ac:dyDescent="0.25">
      <c r="A68" s="22" t="s">
        <v>110</v>
      </c>
      <c r="B68" s="22">
        <v>315</v>
      </c>
      <c r="C68" s="22" t="s">
        <v>86</v>
      </c>
      <c r="D68" s="22">
        <v>16000</v>
      </c>
    </row>
    <row r="69" spans="1:8" x14ac:dyDescent="0.25">
      <c r="C69" s="22" t="s">
        <v>87</v>
      </c>
      <c r="D69" s="22">
        <v>15000</v>
      </c>
    </row>
    <row r="70" spans="1:8" x14ac:dyDescent="0.25">
      <c r="C70" s="22" t="s">
        <v>88</v>
      </c>
      <c r="D70" s="22">
        <v>14000</v>
      </c>
    </row>
    <row r="71" spans="1:8" x14ac:dyDescent="0.25">
      <c r="C71" s="22" t="s">
        <v>89</v>
      </c>
      <c r="D71" s="22">
        <v>13000</v>
      </c>
    </row>
    <row r="72" spans="1:8" x14ac:dyDescent="0.25">
      <c r="C72" s="22" t="s">
        <v>90</v>
      </c>
      <c r="D72" s="22">
        <v>12000</v>
      </c>
    </row>
    <row r="73" spans="1:8" x14ac:dyDescent="0.25">
      <c r="C73" s="22" t="s">
        <v>91</v>
      </c>
      <c r="D73" s="22">
        <v>11000</v>
      </c>
    </row>
    <row r="74" spans="1:8" x14ac:dyDescent="0.25">
      <c r="C74" s="22" t="s">
        <v>92</v>
      </c>
      <c r="D74" s="22">
        <v>10000</v>
      </c>
    </row>
    <row r="75" spans="1:8" x14ac:dyDescent="0.25">
      <c r="C75" s="22" t="s">
        <v>93</v>
      </c>
      <c r="D75" s="22">
        <v>9000</v>
      </c>
    </row>
    <row r="76" spans="1:8" x14ac:dyDescent="0.25">
      <c r="C76" s="22" t="s">
        <v>94</v>
      </c>
      <c r="D76" s="22">
        <v>8000</v>
      </c>
    </row>
    <row r="77" spans="1:8" x14ac:dyDescent="0.25">
      <c r="C77" s="22" t="s">
        <v>99</v>
      </c>
      <c r="D77" s="22">
        <v>7000</v>
      </c>
    </row>
    <row r="78" spans="1:8" x14ac:dyDescent="0.25">
      <c r="C78" s="22" t="s">
        <v>95</v>
      </c>
      <c r="D78" s="22">
        <v>6000</v>
      </c>
    </row>
    <row r="79" spans="1:8" x14ac:dyDescent="0.25">
      <c r="C79" s="22" t="s">
        <v>96</v>
      </c>
      <c r="D79" s="22">
        <v>5000</v>
      </c>
    </row>
    <row r="80" spans="1:8" x14ac:dyDescent="0.25">
      <c r="C80" s="22" t="s">
        <v>97</v>
      </c>
      <c r="D80" s="22">
        <v>4000</v>
      </c>
    </row>
    <row r="81" spans="3:4" x14ac:dyDescent="0.25">
      <c r="C81" s="22" t="s">
        <v>98</v>
      </c>
      <c r="D81" s="22">
        <v>3000</v>
      </c>
    </row>
    <row r="82" spans="3:4" x14ac:dyDescent="0.25">
      <c r="C82" s="58" t="s">
        <v>47</v>
      </c>
      <c r="D82" s="58">
        <f>SUM(D67:D81)</f>
        <v>150000</v>
      </c>
    </row>
  </sheetData>
  <mergeCells count="7">
    <mergeCell ref="A35:F35"/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3AA38-C7D7-4A7E-B3B2-3E6CFABBF241}">
  <dimension ref="A1:L82"/>
  <sheetViews>
    <sheetView tabSelected="1" topLeftCell="A19" workbookViewId="0">
      <selection activeCell="H45" sqref="H45"/>
    </sheetView>
  </sheetViews>
  <sheetFormatPr defaultRowHeight="15" x14ac:dyDescent="0.25"/>
  <cols>
    <col min="1" max="1" width="26" customWidth="1"/>
    <col min="2" max="2" width="18.85546875" customWidth="1"/>
    <col min="3" max="3" width="14.140625" customWidth="1"/>
    <col min="4" max="4" width="11.42578125" customWidth="1"/>
    <col min="5" max="5" width="14.42578125" customWidth="1"/>
    <col min="6" max="6" width="14.28515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18.75" x14ac:dyDescent="0.3">
      <c r="A1" s="78" t="s">
        <v>26</v>
      </c>
      <c r="B1" s="79"/>
      <c r="C1" s="80"/>
    </row>
    <row r="2" spans="1:12" ht="15" customHeight="1" x14ac:dyDescent="0.3">
      <c r="A2" s="81" t="s">
        <v>9</v>
      </c>
      <c r="B2" s="81"/>
      <c r="C2" s="24">
        <v>2001</v>
      </c>
      <c r="F2" s="23"/>
    </row>
    <row r="3" spans="1:12" x14ac:dyDescent="0.25">
      <c r="A3" s="25"/>
      <c r="B3" s="25"/>
      <c r="C3" s="25"/>
      <c r="D3" s="4"/>
      <c r="E3" s="4"/>
      <c r="F3" s="4"/>
      <c r="G3" s="4"/>
      <c r="H3" s="4"/>
      <c r="L3" s="3"/>
    </row>
    <row r="4" spans="1:12" x14ac:dyDescent="0.25">
      <c r="A4" s="25" t="s">
        <v>10</v>
      </c>
      <c r="B4" s="25"/>
      <c r="C4" s="25">
        <v>2001</v>
      </c>
      <c r="D4" s="4"/>
      <c r="E4" s="4"/>
      <c r="F4" s="4"/>
      <c r="G4" s="87" t="s">
        <v>14</v>
      </c>
      <c r="H4" s="88"/>
      <c r="K4" s="84"/>
      <c r="L4" s="84"/>
    </row>
    <row r="5" spans="1:12" x14ac:dyDescent="0.25">
      <c r="A5" s="25" t="s">
        <v>0</v>
      </c>
      <c r="B5" s="25"/>
      <c r="C5" s="25">
        <v>1963</v>
      </c>
      <c r="D5" s="4" t="s">
        <v>27</v>
      </c>
      <c r="E5" s="4"/>
      <c r="F5" s="4"/>
      <c r="G5" s="62" t="s">
        <v>21</v>
      </c>
      <c r="H5" s="63">
        <v>46</v>
      </c>
      <c r="J5" s="10"/>
    </row>
    <row r="6" spans="1:12" x14ac:dyDescent="0.25">
      <c r="A6" s="25" t="s">
        <v>1</v>
      </c>
      <c r="B6" s="26"/>
      <c r="C6" s="25">
        <f>C4-C5</f>
        <v>38</v>
      </c>
      <c r="D6" s="4">
        <f>70-C6</f>
        <v>32</v>
      </c>
      <c r="E6" s="4"/>
      <c r="F6" s="4"/>
      <c r="G6" s="62" t="s">
        <v>22</v>
      </c>
      <c r="H6" s="64">
        <v>6</v>
      </c>
    </row>
    <row r="7" spans="1:12" x14ac:dyDescent="0.25">
      <c r="A7" s="82" t="s">
        <v>28</v>
      </c>
      <c r="B7" s="26" t="s">
        <v>11</v>
      </c>
      <c r="C7" s="26" t="s">
        <v>12</v>
      </c>
      <c r="D7" s="4"/>
      <c r="E7" s="4"/>
      <c r="F7" s="4"/>
      <c r="G7" s="62" t="s">
        <v>25</v>
      </c>
      <c r="H7" s="65">
        <v>55300</v>
      </c>
      <c r="I7" s="2"/>
    </row>
    <row r="8" spans="1:12" ht="15.75" customHeight="1" x14ac:dyDescent="0.25">
      <c r="A8" s="82"/>
      <c r="B8" s="26"/>
      <c r="C8" s="27">
        <v>30.11</v>
      </c>
      <c r="D8" s="4"/>
      <c r="E8" s="4"/>
      <c r="F8" s="5"/>
      <c r="G8" s="66"/>
      <c r="H8" s="67"/>
      <c r="I8" s="2"/>
    </row>
    <row r="9" spans="1:12" ht="33.75" customHeight="1" x14ac:dyDescent="0.25">
      <c r="A9" s="60"/>
      <c r="B9" s="26"/>
      <c r="C9" s="26"/>
      <c r="D9" s="4"/>
      <c r="E9" s="4"/>
      <c r="F9" s="4"/>
      <c r="G9" s="68" t="s">
        <v>15</v>
      </c>
      <c r="H9" s="69"/>
      <c r="K9" s="1"/>
    </row>
    <row r="10" spans="1:12" x14ac:dyDescent="0.25">
      <c r="A10" s="29" t="s">
        <v>29</v>
      </c>
      <c r="B10" s="30"/>
      <c r="C10" s="31">
        <v>5500</v>
      </c>
      <c r="D10" s="4" t="s">
        <v>18</v>
      </c>
      <c r="E10" s="4"/>
      <c r="F10" s="4"/>
      <c r="G10" s="4"/>
      <c r="H10" s="4"/>
      <c r="I10" s="2"/>
    </row>
    <row r="11" spans="1:12" x14ac:dyDescent="0.25">
      <c r="A11" s="29"/>
      <c r="B11" s="30"/>
      <c r="C11" s="30"/>
      <c r="D11" s="4" t="s">
        <v>19</v>
      </c>
      <c r="E11" s="4"/>
      <c r="F11" s="4"/>
      <c r="G11" s="4"/>
      <c r="H11" s="4"/>
    </row>
    <row r="12" spans="1:12" x14ac:dyDescent="0.25">
      <c r="A12" s="30" t="s">
        <v>30</v>
      </c>
      <c r="B12" s="30"/>
      <c r="C12" s="31">
        <f>ROUND(C8*C10,0)</f>
        <v>165605</v>
      </c>
      <c r="D12" s="69" t="s">
        <v>20</v>
      </c>
      <c r="E12" s="4"/>
      <c r="F12" s="4"/>
      <c r="G12" s="4"/>
      <c r="H12" s="4"/>
      <c r="I12" s="4"/>
      <c r="J12" s="4"/>
      <c r="K12" s="4"/>
    </row>
    <row r="13" spans="1:12" x14ac:dyDescent="0.25">
      <c r="A13" s="30"/>
      <c r="B13" s="30"/>
      <c r="C13" s="31"/>
      <c r="D13" s="4" t="s">
        <v>23</v>
      </c>
      <c r="E13" s="4"/>
      <c r="F13" s="70"/>
      <c r="G13" s="70"/>
      <c r="H13" s="70"/>
      <c r="I13" s="4"/>
      <c r="J13" s="4"/>
      <c r="K13" s="4"/>
    </row>
    <row r="14" spans="1:12" x14ac:dyDescent="0.25">
      <c r="A14" s="30" t="s">
        <v>2</v>
      </c>
      <c r="B14" s="30"/>
      <c r="C14" s="30">
        <f>100-10</f>
        <v>90</v>
      </c>
      <c r="D14" s="4"/>
      <c r="E14" s="4"/>
      <c r="F14" s="70"/>
      <c r="G14" s="70"/>
      <c r="H14" s="71"/>
      <c r="I14" s="4"/>
      <c r="J14" s="4"/>
      <c r="K14" s="4"/>
    </row>
    <row r="15" spans="1:12" x14ac:dyDescent="0.25">
      <c r="A15" s="32" t="s">
        <v>35</v>
      </c>
      <c r="B15" s="30"/>
      <c r="C15" s="33">
        <f>C14*C6/70</f>
        <v>48.857142857142854</v>
      </c>
      <c r="D15" s="4"/>
      <c r="E15" s="4"/>
      <c r="F15" s="70"/>
      <c r="G15" s="70"/>
      <c r="H15" s="71"/>
      <c r="I15" s="4"/>
      <c r="J15" s="4"/>
      <c r="K15" s="4"/>
    </row>
    <row r="16" spans="1:12" x14ac:dyDescent="0.25">
      <c r="A16" s="30"/>
      <c r="B16" s="30"/>
      <c r="C16" s="34">
        <v>0.48859999999999998</v>
      </c>
      <c r="D16" s="4"/>
      <c r="E16" s="4"/>
      <c r="F16" s="4"/>
      <c r="G16" s="70"/>
      <c r="H16" s="5"/>
      <c r="I16" s="83"/>
      <c r="J16" s="83"/>
      <c r="K16" s="83"/>
    </row>
    <row r="17" spans="1:11" x14ac:dyDescent="0.25">
      <c r="A17" s="25" t="s">
        <v>3</v>
      </c>
      <c r="B17" s="25"/>
      <c r="C17" s="35">
        <f>ROUND(C12*C16,0)</f>
        <v>80915</v>
      </c>
      <c r="D17" s="69"/>
      <c r="E17" s="69"/>
      <c r="F17" s="4"/>
      <c r="G17" s="4"/>
      <c r="H17" s="4"/>
    </row>
    <row r="18" spans="1:11" x14ac:dyDescent="0.25">
      <c r="A18" s="36" t="s">
        <v>13</v>
      </c>
      <c r="B18" s="36"/>
      <c r="C18" s="36"/>
      <c r="D18" s="4"/>
      <c r="E18" s="5"/>
      <c r="F18" s="4"/>
      <c r="G18" s="4"/>
      <c r="H18" s="4"/>
    </row>
    <row r="19" spans="1:11" x14ac:dyDescent="0.25">
      <c r="A19" s="37" t="s">
        <v>31</v>
      </c>
      <c r="B19" s="37"/>
      <c r="C19" s="38">
        <f>H7</f>
        <v>55300</v>
      </c>
      <c r="D19" s="4"/>
      <c r="E19" s="4"/>
      <c r="F19" s="4"/>
      <c r="G19" s="4"/>
      <c r="H19" s="4"/>
    </row>
    <row r="20" spans="1:11" x14ac:dyDescent="0.25">
      <c r="A20" s="39"/>
      <c r="B20" s="39"/>
      <c r="C20" s="39"/>
      <c r="D20" s="4"/>
      <c r="E20" s="4"/>
      <c r="F20" s="4"/>
      <c r="G20" s="4"/>
      <c r="H20" s="4"/>
    </row>
    <row r="21" spans="1:11" x14ac:dyDescent="0.25">
      <c r="A21" s="40" t="s">
        <v>32</v>
      </c>
      <c r="B21" s="40"/>
      <c r="C21" s="41">
        <f>ROUND(C19*C8,0)</f>
        <v>1665083</v>
      </c>
      <c r="D21" s="4"/>
      <c r="E21" s="4"/>
      <c r="F21" s="4"/>
      <c r="G21" s="4"/>
      <c r="H21" s="4"/>
    </row>
    <row r="22" spans="1:11" x14ac:dyDescent="0.25">
      <c r="A22" s="42"/>
      <c r="B22" s="42"/>
      <c r="C22" s="43"/>
      <c r="D22" s="4"/>
      <c r="E22" s="4" t="s">
        <v>16</v>
      </c>
      <c r="F22" s="4" t="s">
        <v>17</v>
      </c>
      <c r="G22" s="4"/>
      <c r="H22" s="4"/>
    </row>
    <row r="23" spans="1:11" x14ac:dyDescent="0.25">
      <c r="A23" s="44" t="s">
        <v>4</v>
      </c>
      <c r="B23" s="44"/>
      <c r="C23" s="45">
        <f>C21-C17</f>
        <v>1584168</v>
      </c>
      <c r="D23" s="4"/>
      <c r="E23" s="69">
        <f>C23</f>
        <v>1584168</v>
      </c>
      <c r="F23" s="69">
        <f>C23</f>
        <v>1584168</v>
      </c>
      <c r="G23" s="5"/>
      <c r="H23" s="4"/>
    </row>
    <row r="24" spans="1:11" x14ac:dyDescent="0.25">
      <c r="A24" s="42"/>
      <c r="B24" s="42"/>
      <c r="C24" s="42"/>
      <c r="D24" s="4"/>
      <c r="E24" s="69">
        <f>ROUND(E23*10%,0)</f>
        <v>158417</v>
      </c>
      <c r="F24" s="72">
        <f>ROUND(F23*1%,0)</f>
        <v>15842</v>
      </c>
      <c r="G24" s="69"/>
      <c r="H24" s="4"/>
    </row>
    <row r="25" spans="1:11" x14ac:dyDescent="0.25">
      <c r="A25" s="30" t="s">
        <v>5</v>
      </c>
      <c r="B25" s="30"/>
      <c r="C25" s="46">
        <f>E24</f>
        <v>158417</v>
      </c>
      <c r="D25" s="4"/>
      <c r="E25" s="69"/>
      <c r="F25" s="4">
        <v>20000</v>
      </c>
      <c r="G25" s="4" t="s">
        <v>24</v>
      </c>
      <c r="H25" s="4"/>
    </row>
    <row r="26" spans="1:11" x14ac:dyDescent="0.25">
      <c r="A26" s="30" t="s">
        <v>6</v>
      </c>
      <c r="B26" s="30"/>
      <c r="C26" s="46">
        <f>F24</f>
        <v>15842</v>
      </c>
      <c r="D26" s="4"/>
      <c r="E26" s="69"/>
      <c r="F26" s="4"/>
      <c r="G26" s="5"/>
      <c r="H26" s="4"/>
      <c r="K26" s="1"/>
    </row>
    <row r="27" spans="1:11" x14ac:dyDescent="0.25">
      <c r="A27" s="30"/>
      <c r="B27" s="30"/>
      <c r="C27" s="30"/>
      <c r="D27" s="4"/>
      <c r="E27" s="5"/>
      <c r="F27" s="4"/>
      <c r="G27" s="4"/>
      <c r="H27" s="4"/>
      <c r="J27" s="8"/>
      <c r="K27" s="8"/>
    </row>
    <row r="28" spans="1:11" x14ac:dyDescent="0.25">
      <c r="A28" s="47" t="s">
        <v>7</v>
      </c>
      <c r="B28" s="47"/>
      <c r="C28" s="48">
        <f>ROUND(C26+C25+C23,0)</f>
        <v>1758427</v>
      </c>
      <c r="D28" s="4"/>
      <c r="E28" s="73"/>
      <c r="F28" s="4"/>
      <c r="G28" s="4"/>
      <c r="H28" s="4"/>
      <c r="J28" s="8"/>
    </row>
    <row r="29" spans="1:11" x14ac:dyDescent="0.25">
      <c r="A29" s="49" t="s">
        <v>33</v>
      </c>
      <c r="B29" s="30"/>
      <c r="C29" s="31">
        <v>100</v>
      </c>
      <c r="D29" s="4"/>
      <c r="E29" s="69"/>
      <c r="F29" s="4"/>
      <c r="G29" s="4"/>
      <c r="H29" s="4"/>
      <c r="J29" s="8"/>
    </row>
    <row r="30" spans="1:11" x14ac:dyDescent="0.25">
      <c r="A30" s="30" t="s">
        <v>34</v>
      </c>
      <c r="B30" s="30"/>
      <c r="C30" s="31">
        <v>348</v>
      </c>
      <c r="D30" s="4"/>
      <c r="E30" s="4" t="s">
        <v>36</v>
      </c>
      <c r="F30" s="4"/>
      <c r="G30" s="4"/>
      <c r="H30" s="4"/>
      <c r="J30" s="1"/>
    </row>
    <row r="31" spans="1:11" x14ac:dyDescent="0.25">
      <c r="A31" s="30"/>
      <c r="B31" s="30"/>
      <c r="C31" s="31"/>
      <c r="D31" s="4"/>
      <c r="E31" s="4"/>
      <c r="F31" s="4"/>
      <c r="G31" s="4"/>
      <c r="H31" s="4"/>
      <c r="J31" s="8"/>
    </row>
    <row r="32" spans="1:11" x14ac:dyDescent="0.25">
      <c r="A32" s="30" t="s">
        <v>8</v>
      </c>
      <c r="B32" s="30"/>
      <c r="C32" s="31">
        <f>C28*C30/C29</f>
        <v>6119325.96</v>
      </c>
      <c r="D32" s="4">
        <v>348</v>
      </c>
      <c r="E32" s="69"/>
      <c r="F32" s="4"/>
      <c r="G32" s="4"/>
      <c r="H32" s="4"/>
      <c r="J32" s="2"/>
    </row>
    <row r="33" spans="1:10" x14ac:dyDescent="0.25">
      <c r="A33" s="74" t="s">
        <v>113</v>
      </c>
      <c r="B33" s="74"/>
      <c r="C33" s="48">
        <f>ROUND(C32,0)</f>
        <v>6119326</v>
      </c>
      <c r="D33" s="4"/>
      <c r="E33" s="69"/>
      <c r="F33" s="4"/>
      <c r="G33" s="4"/>
      <c r="H33" s="4"/>
      <c r="J33" s="2"/>
    </row>
    <row r="34" spans="1:10" x14ac:dyDescent="0.25">
      <c r="A34" s="74" t="s">
        <v>117</v>
      </c>
      <c r="B34" s="74"/>
      <c r="C34" s="48">
        <f>F46</f>
        <v>171193</v>
      </c>
      <c r="D34" s="4"/>
      <c r="E34" s="69"/>
      <c r="F34" s="4"/>
      <c r="G34" s="4"/>
      <c r="H34" s="4"/>
      <c r="J34" s="2"/>
    </row>
    <row r="35" spans="1:10" x14ac:dyDescent="0.25">
      <c r="A35" s="74" t="s">
        <v>118</v>
      </c>
      <c r="B35" s="74"/>
      <c r="C35" s="76">
        <f>C34+C33</f>
        <v>6290519</v>
      </c>
      <c r="D35" s="4"/>
      <c r="E35" s="4"/>
      <c r="F35" s="4"/>
      <c r="G35" s="4"/>
      <c r="H35" s="4"/>
    </row>
    <row r="36" spans="1:10" ht="15.75" thickBot="1" x14ac:dyDescent="0.3">
      <c r="D36" s="4"/>
      <c r="E36" s="4"/>
      <c r="F36" s="4"/>
      <c r="G36" s="4"/>
      <c r="H36" s="4"/>
    </row>
    <row r="37" spans="1:10" ht="50.25" thickBot="1" x14ac:dyDescent="0.3">
      <c r="A37" s="50" t="s">
        <v>37</v>
      </c>
      <c r="B37" s="51" t="s">
        <v>38</v>
      </c>
      <c r="C37" s="51" t="s">
        <v>112</v>
      </c>
      <c r="D37" s="51" t="s">
        <v>39</v>
      </c>
      <c r="E37" s="51" t="s">
        <v>40</v>
      </c>
      <c r="F37" s="51" t="s">
        <v>8</v>
      </c>
    </row>
    <row r="38" spans="1:10" ht="15.75" thickBot="1" x14ac:dyDescent="0.3">
      <c r="A38" s="53" t="s">
        <v>114</v>
      </c>
      <c r="B38" s="59" t="s">
        <v>107</v>
      </c>
      <c r="C38" s="52">
        <f>C28</f>
        <v>1758427</v>
      </c>
      <c r="D38" s="52">
        <v>100</v>
      </c>
      <c r="E38" s="52">
        <v>348</v>
      </c>
      <c r="F38" s="52">
        <f>ROUND(E38/D38*C38,0)</f>
        <v>6119326</v>
      </c>
    </row>
    <row r="39" spans="1:10" ht="15.75" thickBot="1" x14ac:dyDescent="0.3">
      <c r="A39" s="75" t="s">
        <v>115</v>
      </c>
      <c r="B39" s="59"/>
      <c r="C39" s="52"/>
      <c r="D39" s="52"/>
      <c r="E39" s="52"/>
      <c r="F39" s="52"/>
    </row>
    <row r="40" spans="1:10" ht="15.75" thickBot="1" x14ac:dyDescent="0.3">
      <c r="A40" s="52" t="s">
        <v>102</v>
      </c>
      <c r="B40" s="52" t="str">
        <f>A49</f>
        <v>2001-2002</v>
      </c>
      <c r="C40" s="52">
        <f>B53</f>
        <v>5000</v>
      </c>
      <c r="D40" s="52">
        <v>100</v>
      </c>
      <c r="E40" s="52">
        <v>348</v>
      </c>
      <c r="F40" s="52">
        <f>ROUND(E40/D40*C40,0)</f>
        <v>17400</v>
      </c>
    </row>
    <row r="41" spans="1:10" ht="15.75" thickBot="1" x14ac:dyDescent="0.3">
      <c r="A41" s="52" t="s">
        <v>103</v>
      </c>
      <c r="B41" s="52" t="str">
        <f>C49</f>
        <v>2003-2004</v>
      </c>
      <c r="C41" s="52">
        <f>D63</f>
        <v>17000</v>
      </c>
      <c r="D41" s="52">
        <v>109</v>
      </c>
      <c r="E41" s="52">
        <v>348</v>
      </c>
      <c r="F41" s="52">
        <f t="shared" ref="F41:F45" si="0">ROUND(E41/D41*C41,0)</f>
        <v>54275</v>
      </c>
    </row>
    <row r="42" spans="1:10" ht="15.75" thickBot="1" x14ac:dyDescent="0.3">
      <c r="A42" s="52" t="s">
        <v>104</v>
      </c>
      <c r="B42" s="52" t="str">
        <f>E49</f>
        <v>2004-2005</v>
      </c>
      <c r="C42" s="52">
        <f>F52</f>
        <v>10000</v>
      </c>
      <c r="D42" s="52">
        <v>113</v>
      </c>
      <c r="E42" s="52">
        <v>348</v>
      </c>
      <c r="F42" s="52">
        <f t="shared" si="0"/>
        <v>30796</v>
      </c>
    </row>
    <row r="43" spans="1:10" ht="15.75" thickBot="1" x14ac:dyDescent="0.3">
      <c r="A43" s="52" t="s">
        <v>105</v>
      </c>
      <c r="B43" s="52" t="str">
        <f>E54</f>
        <v>2014-2015</v>
      </c>
      <c r="C43" s="52">
        <f>F60</f>
        <v>5000</v>
      </c>
      <c r="D43" s="52">
        <v>240</v>
      </c>
      <c r="E43" s="52">
        <v>348</v>
      </c>
      <c r="F43" s="52">
        <f t="shared" si="0"/>
        <v>7250</v>
      </c>
    </row>
    <row r="44" spans="1:10" ht="15.75" thickBot="1" x14ac:dyDescent="0.3">
      <c r="A44" s="52" t="s">
        <v>106</v>
      </c>
      <c r="B44" s="52" t="str">
        <f>G49</f>
        <v>2015-2016</v>
      </c>
      <c r="C44" s="52">
        <f>H62</f>
        <v>31000</v>
      </c>
      <c r="D44" s="52">
        <v>254</v>
      </c>
      <c r="E44" s="52">
        <v>348</v>
      </c>
      <c r="F44" s="52">
        <f t="shared" si="0"/>
        <v>42472</v>
      </c>
    </row>
    <row r="45" spans="1:10" ht="15.75" thickBot="1" x14ac:dyDescent="0.3">
      <c r="A45" s="52" t="s">
        <v>101</v>
      </c>
      <c r="B45" s="52" t="str">
        <f>G64</f>
        <v>2023-2024</v>
      </c>
      <c r="C45" s="52">
        <f>H65</f>
        <v>19000</v>
      </c>
      <c r="D45" s="52">
        <v>348</v>
      </c>
      <c r="E45" s="52">
        <v>348</v>
      </c>
      <c r="F45" s="52">
        <f t="shared" si="0"/>
        <v>19000</v>
      </c>
    </row>
    <row r="46" spans="1:10" ht="15.75" thickBot="1" x14ac:dyDescent="0.3">
      <c r="A46" s="52"/>
      <c r="B46" s="52"/>
      <c r="C46" s="52"/>
      <c r="D46" s="52"/>
      <c r="E46" s="53" t="s">
        <v>47</v>
      </c>
      <c r="F46" s="53">
        <f>SUM(F40:F45)</f>
        <v>171193</v>
      </c>
    </row>
    <row r="47" spans="1:10" ht="15.75" thickBot="1" x14ac:dyDescent="0.3">
      <c r="A47" s="52"/>
      <c r="B47" s="52"/>
      <c r="C47" s="52"/>
      <c r="D47" s="52"/>
      <c r="E47" s="53" t="s">
        <v>116</v>
      </c>
      <c r="F47" s="53">
        <f>F46+F38</f>
        <v>6290519</v>
      </c>
    </row>
    <row r="49" spans="1:8" x14ac:dyDescent="0.25">
      <c r="A49" s="56" t="s">
        <v>42</v>
      </c>
      <c r="C49" s="56" t="s">
        <v>48</v>
      </c>
      <c r="E49" s="56" t="s">
        <v>70</v>
      </c>
      <c r="G49" s="56" t="s">
        <v>71</v>
      </c>
    </row>
    <row r="50" spans="1:8" x14ac:dyDescent="0.25">
      <c r="A50" t="s">
        <v>43</v>
      </c>
      <c r="B50">
        <v>5000</v>
      </c>
      <c r="C50" t="s">
        <v>49</v>
      </c>
      <c r="D50">
        <v>5000</v>
      </c>
      <c r="E50" t="s">
        <v>68</v>
      </c>
      <c r="F50" s="55">
        <v>5000</v>
      </c>
      <c r="G50" t="s">
        <v>72</v>
      </c>
      <c r="H50">
        <v>1000</v>
      </c>
    </row>
    <row r="51" spans="1:8" x14ac:dyDescent="0.25">
      <c r="A51" t="s">
        <v>44</v>
      </c>
      <c r="B51">
        <v>5000</v>
      </c>
      <c r="C51" t="s">
        <v>50</v>
      </c>
      <c r="D51">
        <v>1000</v>
      </c>
      <c r="E51" t="s">
        <v>69</v>
      </c>
      <c r="F51">
        <v>5000</v>
      </c>
      <c r="G51" t="s">
        <v>73</v>
      </c>
      <c r="H51">
        <v>1000</v>
      </c>
    </row>
    <row r="52" spans="1:8" x14ac:dyDescent="0.25">
      <c r="A52" t="s">
        <v>45</v>
      </c>
      <c r="B52">
        <v>5000</v>
      </c>
      <c r="C52" t="s">
        <v>51</v>
      </c>
      <c r="D52">
        <v>1000</v>
      </c>
      <c r="E52" s="54" t="s">
        <v>47</v>
      </c>
      <c r="F52" s="54">
        <f>F51+F50</f>
        <v>10000</v>
      </c>
      <c r="G52" t="s">
        <v>74</v>
      </c>
      <c r="H52">
        <v>1000</v>
      </c>
    </row>
    <row r="53" spans="1:8" x14ac:dyDescent="0.25">
      <c r="A53" t="s">
        <v>46</v>
      </c>
      <c r="B53">
        <v>5000</v>
      </c>
      <c r="C53" t="s">
        <v>52</v>
      </c>
      <c r="D53">
        <v>1000</v>
      </c>
      <c r="G53" t="s">
        <v>75</v>
      </c>
      <c r="H53">
        <v>1000</v>
      </c>
    </row>
    <row r="54" spans="1:8" x14ac:dyDescent="0.25">
      <c r="A54" s="54" t="s">
        <v>47</v>
      </c>
      <c r="B54" s="54">
        <f>SUM(B50:B53)</f>
        <v>20000</v>
      </c>
      <c r="C54" s="55" t="s">
        <v>53</v>
      </c>
      <c r="D54" s="55">
        <v>1000</v>
      </c>
      <c r="E54" s="56" t="s">
        <v>62</v>
      </c>
      <c r="G54" t="s">
        <v>76</v>
      </c>
      <c r="H54">
        <v>1000</v>
      </c>
    </row>
    <row r="55" spans="1:8" x14ac:dyDescent="0.25">
      <c r="C55" s="55" t="s">
        <v>54</v>
      </c>
      <c r="D55" s="55">
        <v>1000</v>
      </c>
      <c r="E55" t="s">
        <v>63</v>
      </c>
      <c r="F55">
        <v>1000</v>
      </c>
      <c r="G55" t="s">
        <v>77</v>
      </c>
      <c r="H55">
        <v>1000</v>
      </c>
    </row>
    <row r="56" spans="1:8" x14ac:dyDescent="0.25">
      <c r="C56" s="55" t="s">
        <v>55</v>
      </c>
      <c r="D56" s="55">
        <v>1000</v>
      </c>
      <c r="E56" t="s">
        <v>64</v>
      </c>
      <c r="F56">
        <v>1000</v>
      </c>
      <c r="G56" t="s">
        <v>78</v>
      </c>
      <c r="H56">
        <v>1000</v>
      </c>
    </row>
    <row r="57" spans="1:8" x14ac:dyDescent="0.25">
      <c r="C57" s="55" t="s">
        <v>56</v>
      </c>
      <c r="D57" s="55">
        <v>1000</v>
      </c>
      <c r="E57" t="s">
        <v>65</v>
      </c>
      <c r="F57">
        <v>1000</v>
      </c>
      <c r="G57" t="s">
        <v>79</v>
      </c>
      <c r="H57">
        <v>4800</v>
      </c>
    </row>
    <row r="58" spans="1:8" x14ac:dyDescent="0.25">
      <c r="C58" s="55" t="s">
        <v>57</v>
      </c>
      <c r="D58" s="55">
        <v>1000</v>
      </c>
      <c r="E58" t="s">
        <v>66</v>
      </c>
      <c r="F58">
        <v>1000</v>
      </c>
      <c r="G58" t="s">
        <v>80</v>
      </c>
      <c r="H58">
        <v>4800</v>
      </c>
    </row>
    <row r="59" spans="1:8" x14ac:dyDescent="0.25">
      <c r="C59" s="55" t="s">
        <v>58</v>
      </c>
      <c r="D59" s="55">
        <v>1000</v>
      </c>
      <c r="E59" t="s">
        <v>67</v>
      </c>
      <c r="F59">
        <v>1000</v>
      </c>
      <c r="G59" t="s">
        <v>81</v>
      </c>
      <c r="H59">
        <v>4800</v>
      </c>
    </row>
    <row r="60" spans="1:8" x14ac:dyDescent="0.25">
      <c r="C60" s="55" t="s">
        <v>59</v>
      </c>
      <c r="D60" s="55">
        <v>1000</v>
      </c>
      <c r="E60" s="54" t="s">
        <v>47</v>
      </c>
      <c r="F60" s="54">
        <f>SUM(F55:F59)</f>
        <v>5000</v>
      </c>
      <c r="G60" t="s">
        <v>82</v>
      </c>
      <c r="H60">
        <v>4800</v>
      </c>
    </row>
    <row r="61" spans="1:8" x14ac:dyDescent="0.25">
      <c r="C61" s="55" t="s">
        <v>60</v>
      </c>
      <c r="D61" s="55">
        <v>1000</v>
      </c>
      <c r="G61" t="s">
        <v>83</v>
      </c>
      <c r="H61">
        <v>4800</v>
      </c>
    </row>
    <row r="62" spans="1:8" x14ac:dyDescent="0.25">
      <c r="C62" s="55" t="s">
        <v>61</v>
      </c>
      <c r="D62" s="55">
        <v>1000</v>
      </c>
      <c r="G62" s="54" t="s">
        <v>47</v>
      </c>
      <c r="H62" s="54">
        <f>SUM(H50:H61)</f>
        <v>31000</v>
      </c>
    </row>
    <row r="63" spans="1:8" x14ac:dyDescent="0.25">
      <c r="C63" s="54" t="s">
        <v>47</v>
      </c>
      <c r="D63" s="54">
        <f>SUM(D50:D62)</f>
        <v>17000</v>
      </c>
    </row>
    <row r="64" spans="1:8" x14ac:dyDescent="0.25">
      <c r="G64" s="56" t="s">
        <v>100</v>
      </c>
    </row>
    <row r="65" spans="1:8" x14ac:dyDescent="0.25">
      <c r="G65" t="s">
        <v>101</v>
      </c>
      <c r="H65" s="54">
        <v>19000</v>
      </c>
    </row>
    <row r="66" spans="1:8" x14ac:dyDescent="0.25">
      <c r="A66" s="22" t="s">
        <v>108</v>
      </c>
      <c r="B66" s="22">
        <v>10000</v>
      </c>
      <c r="C66" s="57" t="s">
        <v>85</v>
      </c>
      <c r="D66" s="22"/>
    </row>
    <row r="67" spans="1:8" x14ac:dyDescent="0.25">
      <c r="A67" s="22" t="s">
        <v>109</v>
      </c>
      <c r="B67" s="22">
        <v>175</v>
      </c>
      <c r="C67" s="22" t="s">
        <v>84</v>
      </c>
      <c r="D67" s="22">
        <v>17000</v>
      </c>
    </row>
    <row r="68" spans="1:8" x14ac:dyDescent="0.25">
      <c r="A68" s="22" t="s">
        <v>110</v>
      </c>
      <c r="B68" s="22">
        <v>315</v>
      </c>
      <c r="C68" s="22" t="s">
        <v>86</v>
      </c>
      <c r="D68" s="22">
        <v>16000</v>
      </c>
    </row>
    <row r="69" spans="1:8" x14ac:dyDescent="0.25">
      <c r="C69" s="22" t="s">
        <v>87</v>
      </c>
      <c r="D69" s="22">
        <v>15000</v>
      </c>
    </row>
    <row r="70" spans="1:8" x14ac:dyDescent="0.25">
      <c r="C70" s="22" t="s">
        <v>88</v>
      </c>
      <c r="D70" s="22">
        <v>14000</v>
      </c>
    </row>
    <row r="71" spans="1:8" x14ac:dyDescent="0.25">
      <c r="C71" s="22" t="s">
        <v>89</v>
      </c>
      <c r="D71" s="22">
        <v>13000</v>
      </c>
    </row>
    <row r="72" spans="1:8" x14ac:dyDescent="0.25">
      <c r="C72" s="22" t="s">
        <v>90</v>
      </c>
      <c r="D72" s="22">
        <v>12000</v>
      </c>
    </row>
    <row r="73" spans="1:8" x14ac:dyDescent="0.25">
      <c r="C73" s="22" t="s">
        <v>91</v>
      </c>
      <c r="D73" s="22">
        <v>11000</v>
      </c>
    </row>
    <row r="74" spans="1:8" x14ac:dyDescent="0.25">
      <c r="C74" s="22" t="s">
        <v>92</v>
      </c>
      <c r="D74" s="22">
        <v>10000</v>
      </c>
    </row>
    <row r="75" spans="1:8" x14ac:dyDescent="0.25">
      <c r="C75" s="22" t="s">
        <v>93</v>
      </c>
      <c r="D75" s="22">
        <v>9000</v>
      </c>
    </row>
    <row r="76" spans="1:8" x14ac:dyDescent="0.25">
      <c r="C76" s="22" t="s">
        <v>94</v>
      </c>
      <c r="D76" s="22">
        <v>8000</v>
      </c>
    </row>
    <row r="77" spans="1:8" x14ac:dyDescent="0.25">
      <c r="C77" s="22" t="s">
        <v>99</v>
      </c>
      <c r="D77" s="22">
        <v>7000</v>
      </c>
    </row>
    <row r="78" spans="1:8" x14ac:dyDescent="0.25">
      <c r="C78" s="22" t="s">
        <v>95</v>
      </c>
      <c r="D78" s="22">
        <v>6000</v>
      </c>
    </row>
    <row r="79" spans="1:8" x14ac:dyDescent="0.25">
      <c r="C79" s="22" t="s">
        <v>96</v>
      </c>
      <c r="D79" s="22">
        <v>5000</v>
      </c>
    </row>
    <row r="80" spans="1:8" x14ac:dyDescent="0.25">
      <c r="C80" s="22" t="s">
        <v>97</v>
      </c>
      <c r="D80" s="22">
        <v>4000</v>
      </c>
    </row>
    <row r="81" spans="3:4" x14ac:dyDescent="0.25">
      <c r="C81" s="22" t="s">
        <v>98</v>
      </c>
      <c r="D81" s="22">
        <v>3000</v>
      </c>
    </row>
    <row r="82" spans="3:4" x14ac:dyDescent="0.25">
      <c r="C82" s="58" t="s">
        <v>47</v>
      </c>
      <c r="D82" s="58">
        <f>SUM(D67:D81)</f>
        <v>150000</v>
      </c>
    </row>
  </sheetData>
  <mergeCells count="6">
    <mergeCell ref="I16:K16"/>
    <mergeCell ref="A1:C1"/>
    <mergeCell ref="A2:B2"/>
    <mergeCell ref="G4:H4"/>
    <mergeCell ref="K4:L4"/>
    <mergeCell ref="A7:A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3" workbookViewId="0">
      <selection activeCell="B18" sqref="B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6" workbookViewId="0">
      <selection activeCell="N47" sqref="N47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E7" sqref="E7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89"/>
      <c r="L59" s="90"/>
      <c r="M59" s="91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</vt:lpstr>
      <vt:lpstr>Sheet1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2024-05-28T09:46:35Z</dcterms:modified>
</cp:coreProperties>
</file>