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DEEPAKKUMAR MOHANLAL JAIN\"/>
    </mc:Choice>
  </mc:AlternateContent>
  <xr:revisionPtr revIDLastSave="0" documentId="13_ncr:1_{9552CE3C-6905-4C69-8588-B0BE04EC9C8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P15" i="5" l="1"/>
  <c r="P14" i="5"/>
  <c r="I32" i="4" l="1"/>
  <c r="F43" i="4"/>
  <c r="F42" i="4"/>
  <c r="F38" i="4"/>
  <c r="C9" i="4"/>
  <c r="C22" i="4" l="1"/>
  <c r="C11" i="4" l="1"/>
  <c r="F35" i="4" s="1"/>
  <c r="O18" i="4" l="1"/>
  <c r="H18" i="4"/>
  <c r="J18" i="4" s="1"/>
  <c r="K18" i="4" s="1"/>
  <c r="L18" i="4" s="1"/>
  <c r="N18" i="4" s="1"/>
  <c r="K22" i="4"/>
  <c r="L22" i="4" s="1"/>
  <c r="M18" i="4" l="1"/>
  <c r="I18" i="4"/>
  <c r="O15" i="10"/>
  <c r="C30" i="4"/>
  <c r="O17" i="4" l="1"/>
  <c r="O22" i="4" s="1"/>
  <c r="H17" i="4"/>
  <c r="J17" i="4" s="1"/>
  <c r="K17" i="4" s="1"/>
  <c r="L17" i="4" s="1"/>
  <c r="N17" i="4" s="1"/>
  <c r="N22" i="4" s="1"/>
  <c r="F36" i="4" l="1"/>
  <c r="F39" i="4" s="1"/>
  <c r="M17" i="4"/>
  <c r="M22" i="4" s="1"/>
  <c r="I17" i="4"/>
  <c r="F41" i="4" l="1"/>
  <c r="F40" i="4"/>
  <c r="C122" i="4"/>
  <c r="B91" i="4" l="1"/>
  <c r="B92" i="4" s="1"/>
  <c r="C32" i="4" l="1"/>
  <c r="C27" i="4" l="1"/>
</calcChain>
</file>

<file path=xl/sharedStrings.xml><?xml version="1.0" encoding="utf-8"?>
<sst xmlns="http://schemas.openxmlformats.org/spreadsheetml/2006/main" count="59" uniqueCount="45">
  <si>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</si>
  <si>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</si>
  <si>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</si>
  <si>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</si>
  <si>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</si>
  <si>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</si>
  <si>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</si>
  <si>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</si>
  <si>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</si>
  <si>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</si>
  <si>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</si>
  <si>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</si>
  <si>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</si>
  <si>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</si>
  <si>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</si>
  <si>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</si>
  <si>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</si>
  <si>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</si>
  <si>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</si>
  <si>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</si>
  <si>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</si>
  <si>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</si>
  <si>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</si>
  <si>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</si>
  <si>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</si>
  <si>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</si>
  <si>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</si>
  <si>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</si>
  <si>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</si>
  <si>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</si>
  <si>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</si>
  <si>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</si>
  <si>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</si>
  <si>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</si>
  <si>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</si>
  <si>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Ground Floor </t>
  </si>
  <si>
    <t xml:space="preserve"> </t>
  </si>
  <si>
    <t>Per Sq.M</t>
  </si>
  <si>
    <t xml:space="preserve">Total Land Area </t>
  </si>
  <si>
    <t>per Sq.M</t>
  </si>
  <si>
    <t>land area -</t>
  </si>
  <si>
    <t>Addition area above</t>
  </si>
  <si>
    <t>(Sq. FT)</t>
  </si>
  <si>
    <t xml:space="preserve"> Ground Floor </t>
  </si>
  <si>
    <t>Per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</si>
</sst>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6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8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3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vertical="center" wrapText="1"/>
    </xf>
    <xf numFmtId="2" fontId="10" fillId="0" borderId="1" xfId="1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6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10" fillId="0" borderId="0" xfId="1" applyFont="1" applyBorder="1"/>
    <xf numFmtId="0" fontId="0" fillId="0" borderId="0" xfId="0" applyFill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85725</xdr:rowOff>
    </xdr:from>
    <xdr:to>
      <xdr:col>10</xdr:col>
      <xdr:colOff>390525</xdr:colOff>
      <xdr:row>4</xdr:row>
      <xdr:rowOff>466725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E649CF-5FDD-44D9-8B00-7EF872F6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1" y="295275"/>
          <a:ext cx="9553574" cy="12382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13</xdr:col>
      <xdr:colOff>12190</xdr:colOff>
      <xdr:row>30</xdr:row>
      <xdr:rowOff>77069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BCBFDF-6493-44BC-8320-FE957301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7660765" cy="5792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79"/>
  <sheetViews>
    <sheetView tabSelected="1" zoomScaleNormal="100" workbookViewId="0">
      <pane xSplit="3" ySplit="14" topLeftCell="D15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20.140625" style="62" customWidth="1"/>
    <col min="4" max="4" width="8.7109375" style="1" customWidth="1"/>
    <col min="5" max="5" width="15.85546875" style="1" customWidth="1"/>
    <col min="6" max="6" width="20.5703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1" spans="2:16" x14ac:dyDescent="0.3">
      <c r="B1" s="63"/>
      <c r="C1" s="64"/>
    </row>
    <row r="2" spans="2:16" x14ac:dyDescent="0.3">
      <c r="B2" s="70"/>
      <c r="C2" s="65"/>
      <c r="D2" s="66"/>
      <c r="E2" s="67"/>
      <c r="F2" s="68"/>
      <c r="G2" s="69"/>
    </row>
    <row r="3" spans="2:16" ht="21.75" customHeight="1" x14ac:dyDescent="0.3">
      <c r="B3" s="100"/>
      <c r="C3" s="100"/>
      <c r="D3" s="100"/>
      <c r="E3" s="100"/>
      <c r="F3" s="100"/>
      <c r="G3" s="100"/>
    </row>
    <row r="4" spans="2:16" ht="29.25" customHeight="1" x14ac:dyDescent="0.3">
      <c r="B4" s="102"/>
      <c r="C4" s="102"/>
      <c r="D4" s="102"/>
      <c r="E4" s="102"/>
      <c r="F4" s="102"/>
      <c r="G4" s="102"/>
      <c r="H4" s="74"/>
      <c r="I4" s="1"/>
      <c r="J4" s="1"/>
      <c r="L4" s="1"/>
    </row>
    <row r="5" spans="2:16" ht="39.75" customHeight="1" x14ac:dyDescent="0.3">
      <c r="B5" s="74"/>
      <c r="C5" s="74"/>
      <c r="D5" s="74"/>
      <c r="E5" s="74"/>
      <c r="F5" s="74"/>
      <c r="G5" s="74"/>
      <c r="H5" s="74"/>
      <c r="I5" s="1"/>
      <c r="J5" s="1"/>
      <c r="L5" s="1"/>
    </row>
    <row r="6" spans="2:16" ht="30" customHeight="1" x14ac:dyDescent="0.3">
      <c r="B6" s="6" t="s">
        <v>11</v>
      </c>
      <c r="C6" s="52"/>
    </row>
    <row r="7" spans="2:16" x14ac:dyDescent="0.3">
      <c r="B7" s="12" t="s">
        <v>40</v>
      </c>
      <c r="C7" s="53">
        <v>450</v>
      </c>
      <c r="D7" s="38" t="s">
        <v>32</v>
      </c>
      <c r="G7" s="1"/>
      <c r="H7" s="1"/>
      <c r="I7" s="1"/>
      <c r="K7" s="4"/>
      <c r="M7" s="4"/>
      <c r="N7" s="1"/>
      <c r="O7" s="1"/>
    </row>
    <row r="8" spans="2:16" x14ac:dyDescent="0.3">
      <c r="B8" s="12" t="s">
        <v>40</v>
      </c>
      <c r="C8" s="53"/>
      <c r="D8" s="38" t="s">
        <v>32</v>
      </c>
      <c r="G8" s="1"/>
      <c r="H8" s="1"/>
      <c r="I8" s="1"/>
      <c r="K8" s="4"/>
      <c r="M8" s="4"/>
      <c r="N8" s="1"/>
      <c r="O8" s="1"/>
    </row>
    <row r="9" spans="2:16" x14ac:dyDescent="0.3">
      <c r="B9" s="88" t="s">
        <v>38</v>
      </c>
      <c r="C9" s="53">
        <f>C7</f>
        <v>450</v>
      </c>
      <c r="D9" s="38" t="s">
        <v>32</v>
      </c>
      <c r="G9" s="1"/>
      <c r="H9" s="1"/>
      <c r="I9" s="1"/>
      <c r="K9" s="4"/>
      <c r="M9" s="4"/>
      <c r="N9" s="1"/>
      <c r="O9" s="1"/>
    </row>
    <row r="10" spans="2:16" x14ac:dyDescent="0.3">
      <c r="B10" s="13" t="s">
        <v>5</v>
      </c>
      <c r="C10" s="94">
        <v>35500</v>
      </c>
      <c r="D10" s="14"/>
      <c r="F10" s="78"/>
      <c r="G10" s="52"/>
      <c r="H10" s="1"/>
      <c r="K10" s="4"/>
      <c r="M10" s="4"/>
      <c r="N10" s="1"/>
      <c r="O10" s="1"/>
    </row>
    <row r="11" spans="2:16" x14ac:dyDescent="0.3">
      <c r="B11" s="39" t="s">
        <v>16</v>
      </c>
      <c r="C11" s="76">
        <f>C9*C10</f>
        <v>15975000</v>
      </c>
      <c r="D11" s="14"/>
      <c r="G11" s="18"/>
      <c r="H11" s="1"/>
      <c r="K11" s="4"/>
      <c r="M11" s="4"/>
      <c r="N11" s="1"/>
      <c r="O11" s="1"/>
    </row>
    <row r="12" spans="2:16" ht="20.25" customHeight="1" x14ac:dyDescent="0.3">
      <c r="B12" s="40"/>
      <c r="C12" s="55"/>
      <c r="D12" s="41"/>
      <c r="F12" s="18"/>
      <c r="G12" s="20"/>
      <c r="H12" s="1"/>
      <c r="K12" s="4"/>
      <c r="M12" s="4"/>
      <c r="N12" s="1"/>
      <c r="O12" s="1"/>
    </row>
    <row r="13" spans="2:16" ht="33" customHeight="1" x14ac:dyDescent="0.3">
      <c r="B13" s="101" t="s">
        <v>34</v>
      </c>
      <c r="C13" s="101"/>
      <c r="E13" s="17"/>
    </row>
    <row r="14" spans="2:16" s="2" customFormat="1" ht="51" x14ac:dyDescent="0.2">
      <c r="B14" s="42" t="s">
        <v>17</v>
      </c>
      <c r="C14" s="56" t="s">
        <v>28</v>
      </c>
      <c r="D14" s="42" t="s">
        <v>0</v>
      </c>
      <c r="E14" s="42" t="s">
        <v>1</v>
      </c>
      <c r="F14" s="42" t="s">
        <v>2</v>
      </c>
      <c r="G14" s="42" t="s">
        <v>18</v>
      </c>
      <c r="H14" s="42" t="s">
        <v>31</v>
      </c>
      <c r="I14" s="42" t="s">
        <v>19</v>
      </c>
      <c r="J14" s="42" t="s">
        <v>3</v>
      </c>
      <c r="K14" s="42" t="s">
        <v>4</v>
      </c>
      <c r="L14" s="42" t="s">
        <v>14</v>
      </c>
      <c r="M14" s="42" t="s">
        <v>20</v>
      </c>
      <c r="N14" s="42" t="s">
        <v>15</v>
      </c>
      <c r="O14" s="42" t="s">
        <v>21</v>
      </c>
      <c r="P14" s="2" t="s">
        <v>36</v>
      </c>
    </row>
    <row r="15" spans="2:16" s="22" customFormat="1" x14ac:dyDescent="0.2">
      <c r="B15" s="21"/>
      <c r="C15" s="56" t="s">
        <v>42</v>
      </c>
      <c r="D15" s="42"/>
      <c r="E15" s="42"/>
      <c r="F15" s="42"/>
      <c r="G15" s="3" t="s">
        <v>22</v>
      </c>
      <c r="H15" s="42"/>
      <c r="I15" s="42"/>
      <c r="J15" s="3"/>
      <c r="K15" s="3"/>
      <c r="L15" s="3" t="s">
        <v>22</v>
      </c>
      <c r="M15" s="3" t="s">
        <v>22</v>
      </c>
      <c r="N15" s="3" t="s">
        <v>22</v>
      </c>
      <c r="O15" s="3" t="s">
        <v>22</v>
      </c>
    </row>
    <row r="16" spans="2:16" s="22" customFormat="1" x14ac:dyDescent="0.3">
      <c r="B16" s="45" t="s">
        <v>35</v>
      </c>
      <c r="C16" s="93"/>
      <c r="D16" s="23"/>
      <c r="E16" s="23"/>
      <c r="F16" s="42"/>
      <c r="G16" s="3"/>
      <c r="H16" s="42"/>
      <c r="I16" s="42"/>
      <c r="J16" s="3"/>
      <c r="K16" s="3"/>
      <c r="L16" s="3"/>
      <c r="M16" s="3"/>
      <c r="N16" s="3"/>
      <c r="O16" s="3"/>
    </row>
    <row r="17" spans="2:17" s="22" customFormat="1" x14ac:dyDescent="0.3">
      <c r="B17" s="92" t="s">
        <v>43</v>
      </c>
      <c r="C17" s="93"/>
      <c r="D17" s="23"/>
      <c r="E17" s="23"/>
      <c r="F17" s="44"/>
      <c r="G17" s="44">
        <v>2500</v>
      </c>
      <c r="H17" s="44">
        <f t="shared" ref="H17" si="0">E17-D17</f>
        <v>0</v>
      </c>
      <c r="I17" s="44">
        <f t="shared" ref="I17" si="1">F17-H17</f>
        <v>0</v>
      </c>
      <c r="J17" s="44">
        <f t="shared" ref="J17" si="2">IF(H17&gt;=5,90*H17/F17,0)</f>
        <v>0</v>
      </c>
      <c r="K17" s="44">
        <f t="shared" ref="K17" si="3">G17/100*J17</f>
        <v>0</v>
      </c>
      <c r="L17" s="44">
        <f t="shared" ref="L17" si="4">ROUND((G17-K17),0)</f>
        <v>2500</v>
      </c>
      <c r="M17" s="44">
        <f t="shared" ref="M17" si="5">O17-N17</f>
        <v>0</v>
      </c>
      <c r="N17" s="44">
        <f>C17*L17</f>
        <v>0</v>
      </c>
      <c r="O17" s="44">
        <f t="shared" ref="O17" si="6">ROUND(G17*C17,0)</f>
        <v>0</v>
      </c>
    </row>
    <row r="18" spans="2:17" s="22" customFormat="1" x14ac:dyDescent="0.3">
      <c r="B18" s="45" t="s">
        <v>41</v>
      </c>
      <c r="C18" s="93"/>
      <c r="D18" s="23"/>
      <c r="E18" s="23"/>
      <c r="F18" s="44"/>
      <c r="G18" s="44"/>
      <c r="H18" s="44">
        <f t="shared" ref="H18" si="7">E18-D18</f>
        <v>0</v>
      </c>
      <c r="I18" s="44">
        <f t="shared" ref="I18" si="8">F18-H18</f>
        <v>0</v>
      </c>
      <c r="J18" s="44">
        <f t="shared" ref="J18" si="9">IF(H18&gt;=5,90*H18/F18,0)</f>
        <v>0</v>
      </c>
      <c r="K18" s="44">
        <f t="shared" ref="K18" si="10">G18/100*J18</f>
        <v>0</v>
      </c>
      <c r="L18" s="44">
        <f t="shared" ref="L18" si="11">ROUND((G18-K18),0)</f>
        <v>0</v>
      </c>
      <c r="M18" s="44">
        <f t="shared" ref="M18" si="12">O18-N18</f>
        <v>0</v>
      </c>
      <c r="N18" s="44">
        <f t="shared" ref="N18" si="13">ROUND(L18*C18,0)</f>
        <v>0</v>
      </c>
      <c r="O18" s="44">
        <f t="shared" ref="O18" si="14">ROUND(G18*C18,0)</f>
        <v>0</v>
      </c>
    </row>
    <row r="19" spans="2:17" s="22" customFormat="1" ht="13.5" customHeight="1" x14ac:dyDescent="0.3">
      <c r="B19" s="45"/>
      <c r="C19" s="82"/>
      <c r="D19" s="45"/>
      <c r="E19" s="2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90"/>
      <c r="Q19" s="90"/>
    </row>
    <row r="20" spans="2:17" s="22" customFormat="1" x14ac:dyDescent="0.3">
      <c r="B20" s="45"/>
      <c r="C20" s="57"/>
      <c r="D20" s="45"/>
      <c r="E20" s="23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7" s="22" customFormat="1" x14ac:dyDescent="0.3">
      <c r="B21" s="45"/>
      <c r="C21" s="57"/>
      <c r="D21" s="45"/>
      <c r="E21" s="23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7" s="26" customFormat="1" x14ac:dyDescent="0.3">
      <c r="B22" s="25" t="s">
        <v>33</v>
      </c>
      <c r="C22" s="58">
        <f>SUM(C16:C19)</f>
        <v>0</v>
      </c>
      <c r="D22" s="45"/>
      <c r="E22" s="23"/>
      <c r="F22" s="44"/>
      <c r="G22" s="44"/>
      <c r="H22" s="44"/>
      <c r="I22" s="44"/>
      <c r="J22" s="44"/>
      <c r="K22" s="44">
        <f t="shared" ref="K22" si="15">G22/100*J22</f>
        <v>0</v>
      </c>
      <c r="L22" s="44">
        <f t="shared" ref="L22" si="16">ROUND((G22-K22),0)</f>
        <v>0</v>
      </c>
      <c r="M22" s="89">
        <f>SUM(M17:M21)</f>
        <v>0</v>
      </c>
      <c r="N22" s="89">
        <f>SUM(N17:N21)</f>
        <v>0</v>
      </c>
      <c r="O22" s="89">
        <f>SUM(O17:O21)</f>
        <v>0</v>
      </c>
      <c r="P22" s="80"/>
    </row>
    <row r="23" spans="2:17" s="26" customFormat="1" ht="18.75" customHeight="1" x14ac:dyDescent="0.3">
      <c r="B23" s="47"/>
      <c r="C23" s="59"/>
      <c r="D23" s="48"/>
      <c r="E23" s="48"/>
      <c r="F23" s="49"/>
      <c r="G23" s="50"/>
      <c r="H23" s="51"/>
      <c r="I23" s="51"/>
      <c r="J23" s="51"/>
      <c r="K23" s="51"/>
      <c r="L23" s="51"/>
    </row>
    <row r="24" spans="2:17" x14ac:dyDescent="0.3">
      <c r="B24" s="95" t="s">
        <v>23</v>
      </c>
      <c r="C24" s="95"/>
      <c r="D24" s="24"/>
      <c r="E24" s="24"/>
      <c r="G24" s="75"/>
      <c r="H24" s="29"/>
      <c r="I24" s="1"/>
      <c r="J24" s="1"/>
      <c r="L24" s="1"/>
      <c r="N24" s="1"/>
      <c r="O24" s="1"/>
      <c r="P24" s="19"/>
    </row>
    <row r="25" spans="2:17" x14ac:dyDescent="0.3">
      <c r="B25" s="12" t="s">
        <v>24</v>
      </c>
      <c r="C25" s="76"/>
      <c r="D25" s="24"/>
      <c r="E25" s="4"/>
      <c r="F25" s="75"/>
      <c r="H25" s="91"/>
      <c r="I25" s="1"/>
      <c r="J25" s="1"/>
      <c r="L25" s="1"/>
      <c r="M25" s="84"/>
      <c r="N25" s="84"/>
      <c r="O25" s="1"/>
      <c r="P25" s="19"/>
    </row>
    <row r="26" spans="2:17" x14ac:dyDescent="0.3">
      <c r="B26" s="13" t="s">
        <v>5</v>
      </c>
      <c r="C26" s="77"/>
      <c r="D26" s="24"/>
      <c r="E26" s="24"/>
      <c r="G26" s="29"/>
      <c r="H26" s="29"/>
      <c r="I26" s="26"/>
      <c r="J26" s="26"/>
      <c r="K26" s="26"/>
      <c r="L26" s="26"/>
      <c r="N26" s="83"/>
      <c r="O26" s="1"/>
    </row>
    <row r="27" spans="2:17" x14ac:dyDescent="0.3">
      <c r="B27" s="13" t="s">
        <v>6</v>
      </c>
      <c r="C27" s="76">
        <f>ROUND((C25*C26),0)</f>
        <v>0</v>
      </c>
      <c r="D27" s="24"/>
      <c r="E27" s="87"/>
      <c r="G27" s="29"/>
      <c r="H27" s="29"/>
      <c r="I27" s="1"/>
      <c r="J27" s="1"/>
      <c r="L27" s="19"/>
      <c r="M27" s="19"/>
      <c r="N27" s="1"/>
      <c r="O27" s="1"/>
    </row>
    <row r="28" spans="2:17" x14ac:dyDescent="0.3">
      <c r="B28" s="27"/>
      <c r="C28" s="60"/>
      <c r="D28" s="24"/>
      <c r="E28" s="46"/>
      <c r="G28" s="85"/>
      <c r="H28" s="85"/>
      <c r="I28" s="1"/>
      <c r="J28" s="26"/>
      <c r="K28" s="26"/>
      <c r="L28" s="1"/>
      <c r="N28" s="1"/>
      <c r="O28" s="1"/>
    </row>
    <row r="29" spans="2:17" ht="16.5" customHeight="1" x14ac:dyDescent="0.3">
      <c r="B29" s="96" t="s">
        <v>13</v>
      </c>
      <c r="C29" s="97"/>
      <c r="D29" s="24"/>
      <c r="E29" s="28"/>
      <c r="F29" s="11"/>
      <c r="G29" s="72"/>
      <c r="H29" s="71"/>
      <c r="I29" s="1"/>
      <c r="J29" s="1"/>
      <c r="L29" s="1"/>
      <c r="M29" s="81"/>
      <c r="N29" s="1"/>
      <c r="O29" s="1"/>
    </row>
    <row r="30" spans="2:17" x14ac:dyDescent="0.3">
      <c r="B30" s="12" t="s">
        <v>9</v>
      </c>
      <c r="C30" s="54">
        <f>C7</f>
        <v>450</v>
      </c>
      <c r="D30" s="30"/>
      <c r="E30" s="4"/>
      <c r="F30" s="11"/>
      <c r="H30" s="1"/>
      <c r="I30" s="1"/>
      <c r="J30" s="1"/>
      <c r="L30" s="1"/>
      <c r="M30" s="81"/>
      <c r="N30" s="1"/>
      <c r="O30" s="1"/>
    </row>
    <row r="31" spans="2:17" x14ac:dyDescent="0.3">
      <c r="B31" s="13" t="s">
        <v>5</v>
      </c>
      <c r="C31" s="53"/>
      <c r="D31" s="17"/>
      <c r="E31" s="4"/>
      <c r="H31" s="1"/>
      <c r="I31" s="1"/>
      <c r="J31" s="1"/>
      <c r="L31" s="1"/>
      <c r="N31" s="1"/>
      <c r="O31" s="1"/>
    </row>
    <row r="32" spans="2:17" x14ac:dyDescent="0.3">
      <c r="B32" s="13" t="s">
        <v>6</v>
      </c>
      <c r="C32" s="54">
        <f>ROUND((C30*C31),0)</f>
        <v>0</v>
      </c>
      <c r="D32" s="5"/>
      <c r="E32" s="4"/>
      <c r="H32" s="1"/>
      <c r="I32" s="1">
        <f>2024-1998</f>
        <v>26</v>
      </c>
      <c r="J32" s="1"/>
      <c r="L32" s="1"/>
      <c r="M32" s="26"/>
      <c r="O32" s="1"/>
    </row>
    <row r="33" spans="2:16" x14ac:dyDescent="0.3">
      <c r="C33" s="61"/>
      <c r="D33" s="5"/>
      <c r="E33" s="5"/>
      <c r="G33" s="11"/>
      <c r="I33" s="7"/>
      <c r="J33" s="7"/>
      <c r="M33" s="81"/>
      <c r="N33" s="1"/>
    </row>
    <row r="34" spans="2:16" x14ac:dyDescent="0.3">
      <c r="B34" s="103"/>
      <c r="C34" s="103"/>
      <c r="D34" s="11"/>
      <c r="E34" s="98"/>
      <c r="F34" s="99"/>
      <c r="G34" s="7"/>
      <c r="H34" s="1"/>
      <c r="J34" s="11"/>
      <c r="K34" s="4"/>
      <c r="M34" s="26"/>
      <c r="O34" s="1"/>
    </row>
    <row r="35" spans="2:16" x14ac:dyDescent="0.3">
      <c r="B35" s="104"/>
      <c r="C35" s="55"/>
      <c r="D35" s="9"/>
      <c r="E35" s="31" t="s">
        <v>11</v>
      </c>
      <c r="F35" s="54">
        <f>C11</f>
        <v>15975000</v>
      </c>
      <c r="G35" s="10"/>
      <c r="H35" s="1"/>
      <c r="J35" s="8"/>
      <c r="K35" s="4"/>
      <c r="M35" s="81"/>
      <c r="N35" s="1"/>
      <c r="O35" s="1"/>
    </row>
    <row r="36" spans="2:16" x14ac:dyDescent="0.3">
      <c r="B36" s="104"/>
      <c r="C36" s="55"/>
      <c r="D36" s="9"/>
      <c r="E36" s="31" t="s">
        <v>12</v>
      </c>
      <c r="F36" s="54">
        <f>N22</f>
        <v>0</v>
      </c>
      <c r="J36" s="10"/>
      <c r="K36" s="4"/>
      <c r="M36" s="81"/>
      <c r="N36" s="1"/>
      <c r="P36" s="4"/>
    </row>
    <row r="37" spans="2:16" ht="33" x14ac:dyDescent="0.3">
      <c r="B37" s="104"/>
      <c r="C37" s="55"/>
      <c r="D37" s="9"/>
      <c r="E37" s="31" t="s">
        <v>25</v>
      </c>
      <c r="F37" s="54"/>
      <c r="G37" s="10"/>
      <c r="J37" s="10"/>
      <c r="K37" s="4"/>
      <c r="M37" s="81"/>
      <c r="N37" s="1"/>
      <c r="O37" s="1"/>
    </row>
    <row r="38" spans="2:16" ht="33" x14ac:dyDescent="0.3">
      <c r="B38" s="104"/>
      <c r="C38" s="55"/>
      <c r="D38" s="9"/>
      <c r="E38" s="31" t="s">
        <v>10</v>
      </c>
      <c r="F38" s="54">
        <f>F32</f>
        <v>0</v>
      </c>
      <c r="G38" s="10"/>
      <c r="H38" s="1"/>
      <c r="J38" s="10"/>
      <c r="K38" s="4"/>
      <c r="M38" s="4"/>
      <c r="N38" s="1"/>
      <c r="O38" s="1"/>
    </row>
    <row r="39" spans="2:16" ht="33" x14ac:dyDescent="0.3">
      <c r="B39" s="105"/>
      <c r="C39" s="106"/>
      <c r="D39" s="8"/>
      <c r="E39" s="32" t="s">
        <v>29</v>
      </c>
      <c r="F39" s="73">
        <f>F35+F36+F37+F38</f>
        <v>15975000</v>
      </c>
      <c r="G39" s="4" t="s">
        <v>30</v>
      </c>
      <c r="J39" s="1"/>
      <c r="K39" s="4"/>
      <c r="M39" s="4"/>
      <c r="N39" s="1"/>
      <c r="O39" s="1"/>
    </row>
    <row r="40" spans="2:16" x14ac:dyDescent="0.3">
      <c r="B40" s="105"/>
      <c r="C40" s="106"/>
      <c r="D40" s="8"/>
      <c r="E40" s="32" t="s">
        <v>7</v>
      </c>
      <c r="F40" s="73">
        <f>ROUND(F39*0.9,0)</f>
        <v>14377500</v>
      </c>
      <c r="J40" s="1"/>
      <c r="K40" s="4"/>
      <c r="M40" s="4"/>
      <c r="N40" s="1"/>
      <c r="O40" s="1"/>
    </row>
    <row r="41" spans="2:16" x14ac:dyDescent="0.3">
      <c r="B41" s="105"/>
      <c r="C41" s="106"/>
      <c r="D41" s="8"/>
      <c r="E41" s="32" t="s">
        <v>8</v>
      </c>
      <c r="F41" s="73">
        <f>MROUND(F39*80%,1)</f>
        <v>12780000</v>
      </c>
      <c r="G41" s="15"/>
      <c r="J41" s="1"/>
      <c r="K41" s="4"/>
      <c r="M41" s="4"/>
      <c r="N41" s="1"/>
      <c r="O41" s="1"/>
    </row>
    <row r="42" spans="2:16" x14ac:dyDescent="0.3">
      <c r="B42" s="105"/>
      <c r="C42" s="106"/>
      <c r="D42" s="4"/>
      <c r="E42" s="32" t="s">
        <v>26</v>
      </c>
      <c r="F42" s="73" t="e">
        <f>#REF!</f>
        <v>#REF!</v>
      </c>
      <c r="J42" s="1"/>
      <c r="K42" s="4"/>
      <c r="M42" s="33"/>
      <c r="N42" s="1"/>
      <c r="O42" s="1"/>
    </row>
    <row r="43" spans="2:16" x14ac:dyDescent="0.3">
      <c r="B43" s="104"/>
      <c r="C43" s="106"/>
      <c r="D43" s="4"/>
      <c r="E43" s="31" t="s">
        <v>27</v>
      </c>
      <c r="F43" s="73" t="e">
        <f>G11+#REF!</f>
        <v>#REF!</v>
      </c>
      <c r="J43" s="1"/>
      <c r="K43" s="4"/>
      <c r="M43" s="33"/>
      <c r="N43" s="1"/>
      <c r="O43" s="1"/>
    </row>
    <row r="44" spans="2:16" x14ac:dyDescent="0.3">
      <c r="B44" s="68"/>
      <c r="C44" s="64"/>
      <c r="F44" s="79"/>
    </row>
    <row r="45" spans="2:16" x14ac:dyDescent="0.3">
      <c r="B45" s="68"/>
      <c r="C45" s="64"/>
      <c r="F45" s="79"/>
      <c r="M45" s="34"/>
    </row>
    <row r="46" spans="2:16" x14ac:dyDescent="0.3">
      <c r="B46" s="68"/>
      <c r="C46" s="64"/>
      <c r="M46" s="34"/>
    </row>
    <row r="47" spans="2:16" x14ac:dyDescent="0.3">
      <c r="B47" s="68"/>
      <c r="C47" s="64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ht="16.5" customHeight="1" x14ac:dyDescent="0.3">
      <c r="B50" s="1"/>
      <c r="M50" s="34"/>
    </row>
    <row r="51" spans="2:13" x14ac:dyDescent="0.3">
      <c r="B51" s="1"/>
      <c r="M51" s="34"/>
    </row>
    <row r="52" spans="2:13" x14ac:dyDescent="0.3">
      <c r="B52" s="1"/>
    </row>
    <row r="53" spans="2:13" x14ac:dyDescent="0.3">
      <c r="B53" s="1"/>
    </row>
    <row r="54" spans="2:13" x14ac:dyDescent="0.3">
      <c r="B54" s="1"/>
      <c r="C54" s="52"/>
    </row>
    <row r="55" spans="2:13" x14ac:dyDescent="0.3">
      <c r="B55" s="1"/>
      <c r="C55" s="52"/>
    </row>
    <row r="56" spans="2:13" x14ac:dyDescent="0.3">
      <c r="B56" s="1"/>
      <c r="C56" s="52"/>
    </row>
    <row r="57" spans="2:13" x14ac:dyDescent="0.3">
      <c r="B57" s="1"/>
    </row>
    <row r="58" spans="2:13" x14ac:dyDescent="0.3">
      <c r="B58" s="1"/>
      <c r="C58" s="52"/>
    </row>
    <row r="59" spans="2:13" x14ac:dyDescent="0.3">
      <c r="B59" s="1"/>
      <c r="C59" s="52"/>
      <c r="F59" s="15"/>
      <c r="G59" s="15"/>
    </row>
    <row r="60" spans="2:13" x14ac:dyDescent="0.3">
      <c r="B60" s="1"/>
      <c r="C60" s="52"/>
    </row>
    <row r="61" spans="2:13" x14ac:dyDescent="0.3">
      <c r="B61" s="1"/>
      <c r="C61" s="52"/>
    </row>
    <row r="62" spans="2:13" x14ac:dyDescent="0.3">
      <c r="B62" s="1"/>
      <c r="C62" s="52"/>
    </row>
    <row r="63" spans="2:13" x14ac:dyDescent="0.3">
      <c r="B63" s="1"/>
      <c r="C63" s="52"/>
      <c r="G63" s="35"/>
      <c r="H63" s="35"/>
      <c r="I63" s="35"/>
      <c r="J63" s="35"/>
      <c r="K63" s="6"/>
    </row>
    <row r="64" spans="2:13" x14ac:dyDescent="0.3">
      <c r="B64" s="1"/>
      <c r="C64" s="52"/>
      <c r="G64" s="33"/>
      <c r="H64" s="1"/>
      <c r="I64" s="33"/>
      <c r="J64" s="33"/>
    </row>
    <row r="65" spans="2:10" x14ac:dyDescent="0.3">
      <c r="B65" s="1"/>
      <c r="C65" s="52"/>
      <c r="G65" s="33"/>
      <c r="H65" s="33"/>
      <c r="I65" s="43"/>
      <c r="J65" s="43"/>
    </row>
    <row r="66" spans="2:10" x14ac:dyDescent="0.3">
      <c r="B66" s="1"/>
      <c r="C66" s="52"/>
      <c r="G66" s="33"/>
      <c r="H66" s="33"/>
      <c r="I66" s="33"/>
      <c r="J66" s="33"/>
    </row>
    <row r="67" spans="2:10" x14ac:dyDescent="0.3">
      <c r="B67" s="1"/>
      <c r="C67" s="52"/>
      <c r="G67" s="33"/>
      <c r="H67" s="36"/>
      <c r="I67" s="33"/>
      <c r="J67" s="33"/>
    </row>
    <row r="68" spans="2:10" x14ac:dyDescent="0.3">
      <c r="B68" s="1"/>
      <c r="C68" s="52"/>
      <c r="G68" s="33"/>
      <c r="H68" s="33"/>
      <c r="I68" s="33"/>
      <c r="J68" s="33"/>
    </row>
    <row r="69" spans="2:10" x14ac:dyDescent="0.3">
      <c r="B69" s="1"/>
      <c r="C69" s="52"/>
      <c r="G69" s="33"/>
      <c r="H69" s="33"/>
      <c r="I69" s="33"/>
      <c r="J69" s="33"/>
    </row>
    <row r="70" spans="2:10" x14ac:dyDescent="0.3">
      <c r="B70" s="1"/>
      <c r="C70" s="52"/>
      <c r="G70" s="33"/>
      <c r="H70" s="33"/>
      <c r="I70" s="33"/>
      <c r="J70" s="33"/>
    </row>
    <row r="71" spans="2:10" x14ac:dyDescent="0.3">
      <c r="B71" s="1"/>
      <c r="C71" s="52"/>
      <c r="G71" s="33"/>
      <c r="H71" s="33"/>
      <c r="I71" s="33"/>
      <c r="J71" s="33"/>
    </row>
    <row r="72" spans="2:10" x14ac:dyDescent="0.3">
      <c r="B72" s="1"/>
      <c r="C72" s="52"/>
      <c r="G72" s="33"/>
      <c r="H72" s="33"/>
      <c r="I72" s="33"/>
      <c r="J72" s="33"/>
    </row>
    <row r="73" spans="2:10" x14ac:dyDescent="0.3">
      <c r="B73" s="1"/>
      <c r="C73" s="52"/>
      <c r="G73" s="33"/>
      <c r="H73" s="33"/>
      <c r="I73" s="33"/>
      <c r="J73" s="33"/>
    </row>
    <row r="74" spans="2:10" x14ac:dyDescent="0.3">
      <c r="B74" s="1"/>
      <c r="C74" s="52"/>
    </row>
    <row r="75" spans="2:10" x14ac:dyDescent="0.3">
      <c r="B75" s="1"/>
      <c r="C75" s="52"/>
    </row>
    <row r="76" spans="2:10" x14ac:dyDescent="0.3">
      <c r="B76" s="1"/>
      <c r="C76" s="52"/>
    </row>
    <row r="77" spans="2:10" x14ac:dyDescent="0.3">
      <c r="B77" s="1"/>
      <c r="C77" s="52"/>
    </row>
    <row r="78" spans="2:10" x14ac:dyDescent="0.3">
      <c r="B78" s="1"/>
      <c r="C78" s="52"/>
    </row>
    <row r="79" spans="2:10" x14ac:dyDescent="0.3">
      <c r="B79" s="1"/>
      <c r="C79" s="52"/>
      <c r="G79" s="37"/>
    </row>
    <row r="80" spans="2:10" x14ac:dyDescent="0.3">
      <c r="B80" s="1"/>
      <c r="C80" s="52"/>
      <c r="G80" s="37"/>
    </row>
    <row r="81" spans="2:7" x14ac:dyDescent="0.3">
      <c r="B81" s="1"/>
      <c r="C81" s="52"/>
      <c r="G81" s="37"/>
    </row>
    <row r="82" spans="2:7" x14ac:dyDescent="0.3">
      <c r="B82" s="1"/>
      <c r="C82" s="52"/>
      <c r="G82" s="37"/>
    </row>
    <row r="83" spans="2:7" x14ac:dyDescent="0.3">
      <c r="B83" s="1"/>
      <c r="C83" s="52"/>
      <c r="G83" s="37"/>
    </row>
    <row r="84" spans="2:7" x14ac:dyDescent="0.3">
      <c r="B84" s="1"/>
      <c r="C84" s="52"/>
      <c r="G84" s="37"/>
    </row>
    <row r="85" spans="2:7" x14ac:dyDescent="0.3">
      <c r="B85" s="1"/>
      <c r="C85" s="52"/>
      <c r="G85" s="37"/>
    </row>
    <row r="86" spans="2:7" x14ac:dyDescent="0.3">
      <c r="B86" s="1"/>
      <c r="C86" s="52"/>
      <c r="G86" s="37"/>
    </row>
    <row r="87" spans="2:7" x14ac:dyDescent="0.3">
      <c r="B87" s="1"/>
      <c r="C87" s="52"/>
      <c r="G87" s="37"/>
    </row>
    <row r="88" spans="2:7" x14ac:dyDescent="0.3">
      <c r="B88" s="1"/>
      <c r="C88" s="52"/>
      <c r="G88" s="37"/>
    </row>
    <row r="89" spans="2:7" x14ac:dyDescent="0.3">
      <c r="B89" s="1"/>
      <c r="C89" s="52"/>
    </row>
    <row r="90" spans="2:7" x14ac:dyDescent="0.3">
      <c r="B90" s="1"/>
      <c r="C90" s="52"/>
    </row>
    <row r="91" spans="2:7" x14ac:dyDescent="0.3">
      <c r="B91" s="1">
        <f>3350000/300</f>
        <v>11166.666666666666</v>
      </c>
      <c r="C91" s="52"/>
    </row>
    <row r="92" spans="2:7" x14ac:dyDescent="0.3">
      <c r="B92" s="1">
        <f>B91/10.764</f>
        <v>1037.4086461042982</v>
      </c>
      <c r="C92" s="52"/>
    </row>
    <row r="93" spans="2:7" x14ac:dyDescent="0.3">
      <c r="B93" s="1"/>
      <c r="C93" s="52"/>
    </row>
    <row r="94" spans="2:7" x14ac:dyDescent="0.3">
      <c r="B94" s="1"/>
      <c r="C94" s="52"/>
    </row>
    <row r="95" spans="2:7" x14ac:dyDescent="0.3">
      <c r="B95" s="1"/>
      <c r="C95" s="52"/>
    </row>
    <row r="96" spans="2:7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/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>
        <f>1969*10.764</f>
        <v>21194.315999999999</v>
      </c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  <row r="172" spans="2:3" x14ac:dyDescent="0.3">
      <c r="B172" s="1"/>
      <c r="C172" s="52"/>
    </row>
    <row r="173" spans="2:3" x14ac:dyDescent="0.3">
      <c r="B173" s="1"/>
      <c r="C173" s="52"/>
    </row>
    <row r="174" spans="2:3" x14ac:dyDescent="0.3">
      <c r="B174" s="1"/>
      <c r="C174" s="52"/>
    </row>
    <row r="175" spans="2:3" x14ac:dyDescent="0.3">
      <c r="B175" s="1"/>
      <c r="C175" s="52"/>
    </row>
    <row r="176" spans="2:3" x14ac:dyDescent="0.3">
      <c r="B176" s="1"/>
      <c r="C176" s="52"/>
    </row>
    <row r="177" spans="2:3" x14ac:dyDescent="0.3">
      <c r="B177" s="1"/>
      <c r="C177" s="52"/>
    </row>
    <row r="178" spans="2:3" x14ac:dyDescent="0.3">
      <c r="B178" s="1"/>
      <c r="C178" s="52"/>
    </row>
    <row r="179" spans="2:3" x14ac:dyDescent="0.3">
      <c r="B179" s="1"/>
      <c r="C179" s="52"/>
    </row>
  </sheetData>
  <mergeCells count="7">
    <mergeCell ref="B24:C24"/>
    <mergeCell ref="B29:C29"/>
    <mergeCell ref="B34:C34"/>
    <mergeCell ref="B3:G3"/>
    <mergeCell ref="B13:C13"/>
    <mergeCell ref="B4:G4"/>
    <mergeCell ref="E34:F3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:Q15"/>
  <sheetViews>
    <sheetView workbookViewId="0">
      <selection activeCell="T22" sqref="T22"/>
    </sheetView>
  </sheetViews>
  <sheetFormatPr defaultRowHeight="15" x14ac:dyDescent="0.25"/>
  <sheetData>
    <row r="14" spans="16:17" x14ac:dyDescent="0.25">
      <c r="P14" s="107">
        <f>14000000/2690</f>
        <v>5204.4609665427506</v>
      </c>
      <c r="Q14" t="s">
        <v>44</v>
      </c>
    </row>
    <row r="15" spans="16:17" x14ac:dyDescent="0.25">
      <c r="P15" s="86">
        <f>P14*10.764</f>
        <v>56020.817843866163</v>
      </c>
      <c r="Q15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3"/>
  <sheetViews>
    <sheetView workbookViewId="0">
      <selection activeCell="O13" sqref="O13"/>
    </sheetView>
  </sheetViews>
  <sheetFormatPr defaultRowHeight="15" x14ac:dyDescent="0.25"/>
  <sheetData>
    <row r="13" spans="15:16" x14ac:dyDescent="0.25">
      <c r="O13" s="86"/>
      <c r="P13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P25" sqref="P25"/>
    </sheetView>
  </sheetViews>
  <sheetFormatPr defaultRowHeight="15" x14ac:dyDescent="0.25"/>
  <sheetData>
    <row r="17" spans="16:17" x14ac:dyDescent="0.25">
      <c r="P17" s="86"/>
      <c r="Q1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86"/>
      <c r="P18" s="86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86">
        <f>15000000/557</f>
        <v>26929.982046678637</v>
      </c>
      <c r="P15" s="86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2024-05-31T06:02:18Z</dcterms:modified>
</cp:coreProperties>
</file>