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Bandra (W)\Tina singla\Flat\"/>
    </mc:Choice>
  </mc:AlternateContent>
  <xr:revisionPtr revIDLastSave="0" documentId="13_ncr:1_{FC347603-73C8-49C5-B646-9A4707A71B1F}" xr6:coauthVersionLast="36" xr6:coauthVersionMax="47" xr10:uidLastSave="{00000000-0000-0000-0000-000000000000}"/>
  <bookViews>
    <workbookView xWindow="0" yWindow="0" windowWidth="28800" windowHeight="1210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G36" i="4" l="1"/>
  <c r="G35" i="4"/>
  <c r="P31" i="4"/>
  <c r="P30" i="4"/>
  <c r="Q6" i="4" l="1"/>
  <c r="Q7" i="4"/>
  <c r="Q8" i="4"/>
  <c r="Q9" i="4"/>
  <c r="Q12" i="4"/>
  <c r="Q13" i="4"/>
  <c r="Q14" i="4"/>
  <c r="Q15" i="4"/>
  <c r="Q16" i="4"/>
  <c r="Q17" i="4"/>
  <c r="Q18" i="4"/>
  <c r="Q19" i="4"/>
  <c r="Q3" i="4"/>
  <c r="Q2" i="4"/>
  <c r="P29" i="4"/>
  <c r="G31" i="4"/>
  <c r="S28" i="24" l="1"/>
  <c r="R28" i="24"/>
  <c r="S22" i="24"/>
  <c r="R22" i="24"/>
  <c r="R19" i="24"/>
  <c r="R17" i="24"/>
  <c r="R18" i="24"/>
  <c r="R20" i="24"/>
  <c r="R21" i="24"/>
  <c r="R24" i="24"/>
  <c r="R25" i="24"/>
  <c r="R26" i="24"/>
  <c r="R27" i="24"/>
  <c r="R16" i="24"/>
  <c r="R15" i="24"/>
  <c r="R14" i="24"/>
  <c r="R13" i="24"/>
  <c r="R12" i="24"/>
  <c r="R11" i="24"/>
  <c r="R10" i="24"/>
  <c r="R9" i="24"/>
  <c r="R8" i="24"/>
  <c r="R7" i="24"/>
  <c r="R6" i="24"/>
  <c r="R5" i="24"/>
  <c r="H27" i="4"/>
  <c r="N21" i="24"/>
  <c r="N17" i="24"/>
  <c r="N22" i="24"/>
  <c r="N19" i="24"/>
  <c r="N16" i="24"/>
  <c r="N15" i="24"/>
  <c r="N14" i="24"/>
  <c r="N13" i="24"/>
  <c r="N12" i="24"/>
  <c r="N11" i="24"/>
  <c r="N10" i="24"/>
  <c r="N9" i="24"/>
  <c r="N8" i="24"/>
  <c r="G33" i="4"/>
  <c r="C5" i="25"/>
  <c r="C4" i="25"/>
  <c r="C3" i="25"/>
  <c r="P2" i="4"/>
  <c r="P3" i="4"/>
  <c r="B3" i="4" s="1"/>
  <c r="C3" i="4" s="1"/>
  <c r="D3" i="4" s="1"/>
  <c r="P4" i="4"/>
  <c r="P5" i="4"/>
  <c r="B6" i="4"/>
  <c r="C6" i="4" s="1"/>
  <c r="B7" i="4"/>
  <c r="C7" i="4" s="1"/>
  <c r="D7" i="4" s="1"/>
  <c r="B9" i="4"/>
  <c r="C9" i="4" s="1"/>
  <c r="D9" i="4" s="1"/>
  <c r="P10" i="4"/>
  <c r="B10" i="4"/>
  <c r="C10" i="4" s="1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G15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C8" i="25" s="1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J19" i="4"/>
  <c r="I19" i="4"/>
  <c r="E19" i="4"/>
  <c r="P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<sst xmlns="http://schemas.openxmlformats.org/spreadsheetml/2006/main" count="154" uniqueCount="106">
  <si>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</si>
  <si>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</si>
  <si>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</si>
  <si>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</si>
  <si>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</si>
  <si>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</si>
  <si>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</si>
  <si>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</si>
  <si>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</si>
  <si>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</si>
  <si>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</si>
  <si>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</si>
  <si>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</si>
  <si>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</si>
  <si>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</si>
  <si>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</si>
  <si>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</si>
  <si>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</si>
  <si>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</si>
  <si>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</si>
  <si>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</si>
  <si>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</si>
  <si>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</si>
  <si>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</si>
  <si>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</si>
  <si>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</si>
  <si>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</si>
  <si>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</si>
  <si>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</si>
  <si>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</si>
  <si>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</si>
  <si>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</si>
  <si>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</si>
  <si>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</si>
  <si>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</si>
  <si>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</si>
  <si>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</si>
  <si>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</si>
  <si>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</si>
  <si>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</si>
  <si>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</si>
  <si>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</si>
  <si>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</si>
  <si>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</si>
  <si>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</si>
  <si>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</si>
  <si>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</si>
  <si>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</si>
  <si>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</si>
  <si>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</si>
  <si>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</si>
  <si>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</si>
  <si>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</si>
  <si>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</si>
  <si>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</si>
  <si>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</si>
  <si>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</si>
  <si>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</si>
  <si>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</si>
  <si>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</si>
  <si>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</si>
  <si>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</si>
  <si>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</si>
  <si>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</si>
  <si>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</si>
  <si>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</si>
  <si>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</si>
  <si>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</si>
  <si>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</si>
  <si>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</si>
  <si>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</si>
  <si>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</si>
  <si>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</si>
  <si>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</si>
  <si>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</si>
  <si>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</si>
  <si>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</si>
  <si>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</si>
  <si>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</si>
  <si>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</si>
  <si>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</si>
  <si>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</si>
  <si>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</si>
  <si>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RATTAN ICON, SECTOR - 50, NERUL</t>
  </si>
  <si>
    <t>OC - 2016</t>
  </si>
  <si>
    <t>ACA</t>
  </si>
  <si>
    <t>08.03.2019</t>
  </si>
  <si>
    <t>MCA</t>
  </si>
  <si>
    <t>Living</t>
  </si>
  <si>
    <t>EB1</t>
  </si>
  <si>
    <t>Terr 1</t>
  </si>
  <si>
    <t>Kit</t>
  </si>
  <si>
    <t>Toi</t>
  </si>
  <si>
    <t>Bed</t>
  </si>
  <si>
    <t>EB7</t>
  </si>
  <si>
    <t>EB6</t>
  </si>
  <si>
    <t>Pass</t>
  </si>
  <si>
    <t>FB1</t>
  </si>
  <si>
    <t>CB1</t>
  </si>
  <si>
    <t>previous report  - 2023</t>
  </si>
  <si>
    <t>Rate on bua</t>
  </si>
  <si>
    <t>bua</t>
  </si>
  <si>
    <t>rate</t>
  </si>
  <si>
    <t>29.02.24</t>
  </si>
  <si>
    <t>31.07.23</t>
  </si>
  <si>
    <t>Cosmos\Bandra (W)\Tina singla\Flat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</si>
</sst>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0" fontId="1" fillId="3" borderId="0" xfId="0" applyFon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0</xdr:rowOff>
    </xdr:from>
    <xdr:to>
      <xdr:col>29</xdr:col>
      <xdr:colOff>607314</xdr:colOff>
      <xdr:row>110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2B9484-061B-2BA1-7F03-4709E49AC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5918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F58BB0-E04B-41C4-8154-01874D71C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27</xdr:col>
      <xdr:colOff>2127</xdr:colOff>
      <xdr:row>46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F52460-239D-48DA-A898-6D4932DCA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5242127" cy="848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B83D22-D368-4D0F-BD27-BBEF80E67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468151</xdr:colOff>
      <xdr:row>48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91571F-5A13-4EF1-BD24-F797E2D0F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221751" cy="9021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11058</xdr:colOff>
      <xdr:row>45</xdr:row>
      <xdr:rowOff>105913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607F03-85F4-4ED8-94EF-1DAD03B6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983858" cy="81545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16</xdr:col>
      <xdr:colOff>248961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EBF0F-0574-4011-8DB8-A1F2846E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9392961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B75851-AAAB-4717-8871-8AF24D3C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210856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51C87-8554-4183-A47E-95C0605C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54856" cy="8802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248961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036E54-0861-4F52-A5D4-FAA325366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92961" cy="8792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11568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81E052-DC98-4BF2-9828-2B082B6A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1968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17" sqref="G1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6">
        <f>374860*0.85</f>
        <v>318631</v>
      </c>
      <c r="D3" s="46"/>
      <c r="E3" s="46"/>
      <c r="F3" s="46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6" t="s">
        <v>82</v>
      </c>
      <c r="C4" s="56">
        <f>C3*10%</f>
        <v>31863.100000000002</v>
      </c>
      <c r="D4" s="46"/>
      <c r="E4" s="46"/>
      <c r="F4" s="46"/>
      <c r="H4" s="60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6">
        <v>29400</v>
      </c>
      <c r="D6" s="46"/>
      <c r="E6" s="46"/>
      <c r="F6" s="46"/>
      <c r="H6" s="65" t="s">
        <v>46</v>
      </c>
      <c r="I6" s="60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6">
        <f>C5-C6</f>
        <v>321094.09999999998</v>
      </c>
      <c r="D7" s="46"/>
      <c r="E7" s="46"/>
      <c r="F7" s="46"/>
      <c r="H7" s="64" t="s">
        <v>50</v>
      </c>
      <c r="I7" s="60">
        <v>0.8</v>
      </c>
      <c r="J7" s="46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C7*80%</f>
        <v>256875.28</v>
      </c>
      <c r="D8" s="46"/>
      <c r="E8" s="46"/>
      <c r="F8" s="46"/>
      <c r="H8" s="64" t="s">
        <v>51</v>
      </c>
      <c r="I8" s="60">
        <v>0.7</v>
      </c>
      <c r="J8" s="46"/>
      <c r="K8" s="67" t="s">
        <v>52</v>
      </c>
      <c r="L8" s="60">
        <v>0.1</v>
      </c>
    </row>
    <row r="9" spans="2:12" x14ac:dyDescent="0.25">
      <c r="B9" s="46" t="s">
        <v>81</v>
      </c>
      <c r="C9" s="61">
        <f>C6+C8</f>
        <v>286275.28000000003</v>
      </c>
      <c r="D9" s="62" t="s">
        <v>62</v>
      </c>
      <c r="E9" s="63">
        <f>C9/10.764</f>
        <v>26595.622445187666</v>
      </c>
      <c r="F9" s="62" t="s">
        <v>63</v>
      </c>
      <c r="H9" s="64" t="s">
        <v>53</v>
      </c>
      <c r="I9" s="60">
        <v>0.6</v>
      </c>
      <c r="J9" s="46"/>
      <c r="K9" s="46" t="s">
        <v>54</v>
      </c>
      <c r="L9" s="60">
        <v>0.15</v>
      </c>
    </row>
    <row r="10" spans="2:12" x14ac:dyDescent="0.25">
      <c r="C10" s="68"/>
      <c r="H10" s="46" t="s">
        <v>55</v>
      </c>
      <c r="I10" s="60">
        <v>0.5</v>
      </c>
      <c r="J10" s="46"/>
      <c r="K10" s="46" t="s">
        <v>56</v>
      </c>
      <c r="L10" s="60">
        <v>0.2</v>
      </c>
    </row>
    <row r="11" spans="2:12" x14ac:dyDescent="0.25">
      <c r="B11" s="52" t="s">
        <v>68</v>
      </c>
      <c r="C11" s="70">
        <f>Calculation!D7</f>
        <v>2024</v>
      </c>
      <c r="H11" s="46" t="s">
        <v>57</v>
      </c>
      <c r="I11" s="60">
        <v>0.4</v>
      </c>
      <c r="J11" s="46"/>
      <c r="K11" s="46"/>
      <c r="L11" s="46"/>
    </row>
    <row r="12" spans="2:12" x14ac:dyDescent="0.25">
      <c r="B12" s="52" t="s">
        <v>69</v>
      </c>
      <c r="C12" s="70">
        <f>Calculation!D8</f>
        <v>2016</v>
      </c>
      <c r="D12" s="69"/>
      <c r="H12" s="46" t="s">
        <v>58</v>
      </c>
      <c r="I12" s="60">
        <v>0.3</v>
      </c>
      <c r="J12" s="46"/>
      <c r="K12" s="46"/>
      <c r="L12" s="46"/>
    </row>
    <row r="13" spans="2:12" x14ac:dyDescent="0.25">
      <c r="B13" s="52" t="s">
        <v>70</v>
      </c>
      <c r="C13" s="70">
        <f>C11-C12</f>
        <v>8</v>
      </c>
    </row>
    <row r="15" spans="2:12" x14ac:dyDescent="0.25">
      <c r="B15" s="46" t="s">
        <v>59</v>
      </c>
      <c r="C15" s="56">
        <v>93700</v>
      </c>
      <c r="D15" s="46"/>
      <c r="E15" s="46"/>
      <c r="F15" s="46"/>
    </row>
    <row r="16" spans="2:12" x14ac:dyDescent="0.25">
      <c r="B16" s="46" t="s">
        <v>60</v>
      </c>
      <c r="C16" s="56">
        <f>C15*5%</f>
        <v>4685</v>
      </c>
      <c r="D16" s="46"/>
      <c r="E16" s="46"/>
      <c r="F16" s="46"/>
    </row>
    <row r="17" spans="2:6" x14ac:dyDescent="0.25">
      <c r="B17" s="46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6" t="s">
        <v>65</v>
      </c>
      <c r="C18" s="56">
        <v>26620</v>
      </c>
      <c r="D18" s="46"/>
      <c r="E18" s="46"/>
      <c r="F18" s="46"/>
    </row>
    <row r="19" spans="2:6" x14ac:dyDescent="0.25">
      <c r="B19" s="46" t="s">
        <v>66</v>
      </c>
      <c r="C19" s="56">
        <f>C17-C18</f>
        <v>71765</v>
      </c>
      <c r="D19" s="46"/>
      <c r="E19" s="46"/>
      <c r="F19" s="46"/>
    </row>
    <row r="20" spans="2:6" ht="45" x14ac:dyDescent="0.25">
      <c r="B20" s="66" t="s">
        <v>67</v>
      </c>
      <c r="C20" s="56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G4" workbookViewId="0">
      <selection activeCell="R30" sqref="R30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7" width="8" customWidth="1"/>
    <col min="18" max="18" width="12" bestFit="1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18.995000000000001</v>
      </c>
      <c r="M5" s="46">
        <v>13.74</v>
      </c>
      <c r="N5" s="46">
        <f t="shared" ref="N5:N22" si="6">L5*M5</f>
        <v>260.99130000000002</v>
      </c>
      <c r="O5" s="46" t="s">
        <v>88</v>
      </c>
      <c r="P5" s="46">
        <v>4.08</v>
      </c>
      <c r="Q5" s="46">
        <v>3.3149999999999999</v>
      </c>
      <c r="R5" s="46">
        <f t="shared" ref="R5:R27" si="7">P5*Q5</f>
        <v>13.5252</v>
      </c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9.2850000000000001</v>
      </c>
      <c r="M6" s="46">
        <v>10.37</v>
      </c>
      <c r="N6" s="46">
        <f t="shared" si="6"/>
        <v>96.285449999999997</v>
      </c>
      <c r="O6" s="46"/>
      <c r="P6" s="46">
        <v>4.28</v>
      </c>
      <c r="Q6" s="46">
        <v>2.5499999999999998</v>
      </c>
      <c r="R6" s="46">
        <f t="shared" si="7"/>
        <v>10.914</v>
      </c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12.06</v>
      </c>
      <c r="M7" s="46">
        <v>8.3849999999999998</v>
      </c>
      <c r="N7" s="46">
        <f t="shared" si="6"/>
        <v>101.12310000000001</v>
      </c>
      <c r="O7" s="46" t="s">
        <v>89</v>
      </c>
      <c r="P7" s="46">
        <v>3.3725000000000001</v>
      </c>
      <c r="Q7" s="46">
        <v>1.5</v>
      </c>
      <c r="R7" s="46">
        <f t="shared" si="7"/>
        <v>5.0587499999999999</v>
      </c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6.9050000000000002</v>
      </c>
      <c r="M8" s="46">
        <v>5.4950000000000001</v>
      </c>
      <c r="N8" s="46">
        <f t="shared" si="6"/>
        <v>37.942975000000004</v>
      </c>
      <c r="O8" s="46" t="s">
        <v>90</v>
      </c>
      <c r="P8" s="46">
        <v>1.9650000000000001</v>
      </c>
      <c r="Q8" s="46">
        <v>1.5</v>
      </c>
      <c r="R8" s="46">
        <f t="shared" si="7"/>
        <v>2.9475000000000002</v>
      </c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7.67</v>
      </c>
      <c r="M9" s="46">
        <v>6.1</v>
      </c>
      <c r="N9" s="46">
        <f t="shared" si="6"/>
        <v>46.786999999999999</v>
      </c>
      <c r="O9" s="46" t="s">
        <v>91</v>
      </c>
      <c r="P9" s="46">
        <v>3</v>
      </c>
      <c r="Q9" s="46">
        <v>1.8</v>
      </c>
      <c r="R9" s="46">
        <f t="shared" si="7"/>
        <v>5.4</v>
      </c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12.15</v>
      </c>
      <c r="M10" s="46">
        <v>9.66</v>
      </c>
      <c r="N10" s="46">
        <f t="shared" si="6"/>
        <v>117.369</v>
      </c>
      <c r="O10" s="46" t="s">
        <v>92</v>
      </c>
      <c r="P10" s="46">
        <v>2.4</v>
      </c>
      <c r="Q10" s="46">
        <v>1.35</v>
      </c>
      <c r="R10" s="46">
        <f t="shared" si="7"/>
        <v>3.24</v>
      </c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4</v>
      </c>
      <c r="M11" s="46">
        <v>4</v>
      </c>
      <c r="N11" s="46">
        <f t="shared" si="6"/>
        <v>16</v>
      </c>
      <c r="O11" s="46" t="s">
        <v>92</v>
      </c>
      <c r="P11" s="46">
        <v>2.4</v>
      </c>
      <c r="Q11" s="46">
        <v>1.5349999999999999</v>
      </c>
      <c r="R11" s="46">
        <f t="shared" si="7"/>
        <v>3.6839999999999997</v>
      </c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>
        <v>11.61</v>
      </c>
      <c r="M12" s="46">
        <v>16.600000000000001</v>
      </c>
      <c r="N12" s="46">
        <f t="shared" si="6"/>
        <v>192.726</v>
      </c>
      <c r="O12" s="46" t="s">
        <v>93</v>
      </c>
      <c r="P12" s="46">
        <v>2.5</v>
      </c>
      <c r="Q12" s="46">
        <v>3</v>
      </c>
      <c r="R12" s="46">
        <f t="shared" si="7"/>
        <v>7.5</v>
      </c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>
        <v>2.89</v>
      </c>
      <c r="M13" s="46">
        <v>5.94</v>
      </c>
      <c r="N13" s="46">
        <f t="shared" si="6"/>
        <v>17.166600000000003</v>
      </c>
      <c r="O13" s="46" t="s">
        <v>94</v>
      </c>
      <c r="P13" s="46">
        <v>3</v>
      </c>
      <c r="Q13" s="46">
        <v>0.65</v>
      </c>
      <c r="R13" s="46">
        <f t="shared" si="7"/>
        <v>1.9500000000000002</v>
      </c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>
        <v>15.603</v>
      </c>
      <c r="M14" s="46">
        <v>10.58</v>
      </c>
      <c r="N14" s="46">
        <f t="shared" si="6"/>
        <v>165.07973999999999</v>
      </c>
      <c r="O14" s="46" t="s">
        <v>93</v>
      </c>
      <c r="P14" s="46">
        <v>3.05</v>
      </c>
      <c r="Q14" s="46">
        <v>3.35</v>
      </c>
      <c r="R14" s="46">
        <f t="shared" si="7"/>
        <v>10.217499999999999</v>
      </c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>
        <v>7.5750000000000002</v>
      </c>
      <c r="M15" s="46">
        <v>4.7699999999999996</v>
      </c>
      <c r="N15" s="46">
        <f t="shared" si="6"/>
        <v>36.132749999999994</v>
      </c>
      <c r="O15" s="46" t="s">
        <v>95</v>
      </c>
      <c r="P15" s="46">
        <v>3.05</v>
      </c>
      <c r="Q15" s="46">
        <v>2</v>
      </c>
      <c r="R15" s="46">
        <f t="shared" si="7"/>
        <v>6.1</v>
      </c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>
        <v>12.05</v>
      </c>
      <c r="M16" s="46">
        <v>9.6549999999999994</v>
      </c>
      <c r="N16" s="46">
        <f t="shared" si="6"/>
        <v>116.34275</v>
      </c>
      <c r="O16" s="46" t="s">
        <v>92</v>
      </c>
      <c r="P16" s="46">
        <v>1.5</v>
      </c>
      <c r="Q16" s="46">
        <v>2.335</v>
      </c>
      <c r="R16" s="46">
        <f t="shared" si="7"/>
        <v>3.5024999999999999</v>
      </c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6">
        <f>SUM(N5:N16)</f>
        <v>1203.9466649999999</v>
      </c>
      <c r="O17" s="46" t="s">
        <v>93</v>
      </c>
      <c r="P17" s="46">
        <v>3.95</v>
      </c>
      <c r="Q17" s="46">
        <v>2.75</v>
      </c>
      <c r="R17" s="46">
        <f t="shared" si="7"/>
        <v>10.862500000000001</v>
      </c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6"/>
      <c r="O18" s="46"/>
      <c r="P18" s="46">
        <v>0.95</v>
      </c>
      <c r="Q18" s="46">
        <v>0.6</v>
      </c>
      <c r="R18" s="46">
        <f t="shared" si="7"/>
        <v>0.56999999999999995</v>
      </c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>
        <v>4</v>
      </c>
      <c r="M19" s="46">
        <v>8</v>
      </c>
      <c r="N19" s="46">
        <f t="shared" si="6"/>
        <v>32</v>
      </c>
      <c r="O19" s="46" t="s">
        <v>96</v>
      </c>
      <c r="P19" s="46">
        <v>0.96499999999999997</v>
      </c>
      <c r="Q19" s="46">
        <v>0.8</v>
      </c>
      <c r="R19" s="46">
        <f t="shared" si="7"/>
        <v>0.77200000000000002</v>
      </c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6"/>
      <c r="O20" s="46"/>
      <c r="P20" s="46">
        <v>0.96499999999999997</v>
      </c>
      <c r="Q20" s="46">
        <v>0.8</v>
      </c>
      <c r="R20" s="46">
        <f t="shared" si="7"/>
        <v>0.77200000000000002</v>
      </c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46">
        <f>N17+N19</f>
        <v>1235.9466649999999</v>
      </c>
      <c r="O21" s="46" t="s">
        <v>96</v>
      </c>
      <c r="P21" s="46">
        <v>0.85</v>
      </c>
      <c r="Q21" s="46">
        <v>0.35</v>
      </c>
      <c r="R21" s="46">
        <f t="shared" si="7"/>
        <v>0.29749999999999999</v>
      </c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6">
        <f t="shared" si="6"/>
        <v>0</v>
      </c>
      <c r="O22" s="46"/>
      <c r="P22" s="46"/>
      <c r="Q22" s="46"/>
      <c r="R22" s="46">
        <f>SUM(R5:R21)</f>
        <v>87.313449999999989</v>
      </c>
      <c r="S22">
        <f>R22*10.764</f>
        <v>939.84197579999977</v>
      </c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6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8">B24/12</f>
        <v>0</v>
      </c>
      <c r="F24" s="53">
        <f t="shared" si="8"/>
        <v>0</v>
      </c>
      <c r="G24" s="53">
        <f t="shared" si="8"/>
        <v>0</v>
      </c>
      <c r="H24" s="53">
        <f t="shared" si="8"/>
        <v>0</v>
      </c>
      <c r="I24" s="53">
        <f t="shared" si="8"/>
        <v>0</v>
      </c>
      <c r="J24" s="45">
        <f t="shared" si="5"/>
        <v>0</v>
      </c>
      <c r="K24" s="46"/>
      <c r="L24" s="46"/>
      <c r="M24" s="55"/>
      <c r="N24" s="54"/>
      <c r="O24" s="52" t="s">
        <v>97</v>
      </c>
      <c r="P24" s="46">
        <v>0.5</v>
      </c>
      <c r="Q24" s="46">
        <v>3.05</v>
      </c>
      <c r="R24" s="46">
        <f t="shared" si="7"/>
        <v>1.5249999999999999</v>
      </c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8"/>
        <v>0</v>
      </c>
      <c r="F25" s="53">
        <f t="shared" si="8"/>
        <v>0</v>
      </c>
      <c r="G25" s="53">
        <f t="shared" si="8"/>
        <v>0</v>
      </c>
      <c r="H25" s="53">
        <f t="shared" si="8"/>
        <v>0</v>
      </c>
      <c r="I25" s="53">
        <f t="shared" si="8"/>
        <v>0</v>
      </c>
      <c r="J25" s="45">
        <f t="shared" si="5"/>
        <v>0</v>
      </c>
      <c r="K25" s="46"/>
      <c r="L25" s="46"/>
      <c r="M25" s="55"/>
      <c r="N25" s="46"/>
      <c r="O25" s="46" t="s">
        <v>98</v>
      </c>
      <c r="P25" s="46">
        <v>0.6</v>
      </c>
      <c r="Q25" s="46">
        <v>3</v>
      </c>
      <c r="R25" s="46">
        <f t="shared" si="7"/>
        <v>1.7999999999999998</v>
      </c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8"/>
        <v>0</v>
      </c>
      <c r="F26" s="53">
        <f t="shared" si="8"/>
        <v>0</v>
      </c>
      <c r="G26" s="53">
        <f t="shared" si="8"/>
        <v>0</v>
      </c>
      <c r="H26" s="53">
        <f t="shared" si="8"/>
        <v>0</v>
      </c>
      <c r="I26" s="53">
        <f t="shared" si="8"/>
        <v>0</v>
      </c>
      <c r="J26" s="45">
        <f t="shared" si="5"/>
        <v>0</v>
      </c>
      <c r="K26" s="46"/>
      <c r="L26" s="46"/>
      <c r="M26" s="55"/>
      <c r="N26" s="46"/>
      <c r="O26" s="46" t="s">
        <v>97</v>
      </c>
      <c r="P26" s="46">
        <v>0.6</v>
      </c>
      <c r="Q26" s="46">
        <v>3.8</v>
      </c>
      <c r="R26" s="46">
        <f t="shared" si="7"/>
        <v>2.2799999999999998</v>
      </c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8"/>
        <v>0</v>
      </c>
      <c r="F27" s="53">
        <f t="shared" si="8"/>
        <v>0</v>
      </c>
      <c r="G27" s="53">
        <f t="shared" si="8"/>
        <v>0</v>
      </c>
      <c r="H27" s="53">
        <f t="shared" si="8"/>
        <v>0</v>
      </c>
      <c r="I27" s="53">
        <f t="shared" si="8"/>
        <v>0</v>
      </c>
      <c r="J27" s="45">
        <f t="shared" si="5"/>
        <v>0</v>
      </c>
      <c r="K27" s="46"/>
      <c r="L27" s="46"/>
      <c r="M27" s="46"/>
      <c r="N27" s="46"/>
      <c r="O27" s="46" t="s">
        <v>98</v>
      </c>
      <c r="P27" s="46">
        <v>0.6</v>
      </c>
      <c r="Q27" s="46">
        <v>3</v>
      </c>
      <c r="R27" s="46">
        <f t="shared" si="7"/>
        <v>1.7999999999999998</v>
      </c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8"/>
        <v>0</v>
      </c>
      <c r="F28" s="53">
        <f t="shared" si="8"/>
        <v>0</v>
      </c>
      <c r="G28" s="53">
        <f t="shared" si="8"/>
        <v>0</v>
      </c>
      <c r="H28" s="53">
        <f t="shared" si="8"/>
        <v>0</v>
      </c>
      <c r="I28" s="53">
        <f t="shared" si="8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>
        <f>SUM(R24:R27)</f>
        <v>7.4049999999999994</v>
      </c>
      <c r="S28">
        <f>R28*10.764</f>
        <v>79.707419999999985</v>
      </c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8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9">G29*H29</f>
        <v>0</v>
      </c>
      <c r="J29" s="45">
        <f t="shared" si="5"/>
        <v>0</v>
      </c>
      <c r="K29" s="46"/>
      <c r="L29" s="46"/>
      <c r="M29" s="46"/>
      <c r="N29" s="46"/>
      <c r="O29" s="46"/>
      <c r="P29" s="56"/>
      <c r="Q29" s="56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8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9"/>
        <v>0</v>
      </c>
      <c r="J30" s="45">
        <f t="shared" si="5"/>
        <v>0</v>
      </c>
      <c r="K30" s="46"/>
      <c r="L30" s="46"/>
      <c r="M30" s="46"/>
      <c r="N30" s="46"/>
      <c r="O30" s="46"/>
      <c r="P30" s="57"/>
      <c r="Q30" s="57"/>
      <c r="R30" s="46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opLeftCell="A3" zoomScale="115" zoomScaleNormal="115" workbookViewId="0">
      <selection activeCell="I26" sqref="I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27000</v>
      </c>
      <c r="D3" s="24" t="s">
        <v>74</v>
      </c>
      <c r="E3" s="6" t="s">
        <v>75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24500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300</v>
      </c>
      <c r="D12" s="24"/>
      <c r="F12" s="19"/>
    </row>
    <row r="13" spans="1:6" x14ac:dyDescent="0.25">
      <c r="A13" s="16" t="s">
        <v>22</v>
      </c>
      <c r="B13" s="20"/>
      <c r="C13" s="21">
        <f>C6-C12</f>
        <v>2200</v>
      </c>
      <c r="D13" s="24"/>
      <c r="F13" s="19"/>
    </row>
    <row r="14" spans="1:6" x14ac:dyDescent="0.25">
      <c r="A14" s="16" t="s">
        <v>15</v>
      </c>
      <c r="B14" s="20"/>
      <c r="C14" s="21">
        <f>C5</f>
        <v>24500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26700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1155</v>
      </c>
      <c r="D18" s="26"/>
      <c r="F18" s="19"/>
    </row>
    <row r="19" spans="1:6" x14ac:dyDescent="0.25">
      <c r="A19" s="16" t="s">
        <v>72</v>
      </c>
      <c r="B19" s="6"/>
      <c r="C19" s="32">
        <f>C18*C16</f>
        <v>30838500</v>
      </c>
      <c r="D19" s="33"/>
      <c r="E19" s="69"/>
      <c r="F19" s="34"/>
    </row>
    <row r="20" spans="1:6" x14ac:dyDescent="0.25">
      <c r="A20" s="16" t="s">
        <v>24</v>
      </c>
      <c r="C20" s="35">
        <f>C19*90%</f>
        <v>27754650</v>
      </c>
      <c r="D20" s="32"/>
      <c r="F20" s="19"/>
    </row>
    <row r="21" spans="1:6" x14ac:dyDescent="0.25">
      <c r="A21" s="16" t="s">
        <v>25</v>
      </c>
      <c r="C21" s="35">
        <f>C19*80%</f>
        <v>24670800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2887500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64246.875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A28" s="6" t="s">
        <v>105</v>
      </c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8" sqref="S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14.425781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962.81827199999987</v>
      </c>
      <c r="C2" s="4">
        <f t="shared" ref="C2:C16" si="1">B2*1.2</f>
        <v>1155.3819263999999</v>
      </c>
      <c r="D2" s="4">
        <f t="shared" ref="D2:D16" si="2">C2*1.2</f>
        <v>1386.4583116799997</v>
      </c>
      <c r="E2" s="5">
        <f t="shared" ref="E2:E16" si="3">R2</f>
        <v>19673708</v>
      </c>
      <c r="F2" s="4">
        <f t="shared" ref="F2:F15" si="4">ROUND((E2/B2),0)</f>
        <v>20433</v>
      </c>
      <c r="G2" s="4">
        <f t="shared" ref="G2:G15" si="5">ROUND((E2/C2),0)</f>
        <v>17028</v>
      </c>
      <c r="H2" s="4">
        <f t="shared" ref="H2:H15" si="6">ROUND((E2/D2),0)</f>
        <v>14190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89.448*10.764</f>
        <v>962.81827199999987</v>
      </c>
      <c r="R2" s="2">
        <v>19673708</v>
      </c>
      <c r="S2" s="2" t="s">
        <v>103</v>
      </c>
    </row>
    <row r="3" spans="1:19" x14ac:dyDescent="0.25">
      <c r="A3" s="4">
        <v>2</v>
      </c>
      <c r="B3" s="4">
        <f t="shared" si="0"/>
        <v>553.92620399999998</v>
      </c>
      <c r="C3" s="4">
        <f t="shared" si="1"/>
        <v>664.71144479999998</v>
      </c>
      <c r="D3" s="4">
        <f t="shared" si="2"/>
        <v>797.65373375999991</v>
      </c>
      <c r="E3" s="5">
        <f t="shared" si="3"/>
        <v>16500000</v>
      </c>
      <c r="F3" s="4">
        <f t="shared" si="4"/>
        <v>29787</v>
      </c>
      <c r="G3" s="76">
        <f t="shared" si="5"/>
        <v>24823</v>
      </c>
      <c r="H3" s="4">
        <f t="shared" si="6"/>
        <v>20686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51.461*10.764</f>
        <v>553.92620399999998</v>
      </c>
      <c r="R3" s="2">
        <v>16500000</v>
      </c>
      <c r="S3" s="2" t="s">
        <v>104</v>
      </c>
    </row>
    <row r="4" spans="1:19" x14ac:dyDescent="0.25">
      <c r="A4" s="4">
        <v>3</v>
      </c>
      <c r="B4" s="4">
        <f t="shared" si="0"/>
        <v>750</v>
      </c>
      <c r="C4" s="4">
        <f t="shared" si="1"/>
        <v>900</v>
      </c>
      <c r="D4" s="4">
        <f t="shared" si="2"/>
        <v>1080</v>
      </c>
      <c r="E4" s="5">
        <f t="shared" si="3"/>
        <v>21000000</v>
      </c>
      <c r="F4" s="4">
        <f t="shared" si="4"/>
        <v>28000</v>
      </c>
      <c r="G4" s="4">
        <f t="shared" si="5"/>
        <v>23333</v>
      </c>
      <c r="H4" s="4">
        <f t="shared" si="6"/>
        <v>19444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750</v>
      </c>
      <c r="R4" s="2">
        <v>21000000</v>
      </c>
      <c r="S4" s="2"/>
    </row>
    <row r="5" spans="1:19" x14ac:dyDescent="0.25">
      <c r="A5" s="4">
        <v>4</v>
      </c>
      <c r="B5" s="4">
        <f t="shared" si="0"/>
        <v>725</v>
      </c>
      <c r="C5" s="4">
        <f t="shared" si="1"/>
        <v>870</v>
      </c>
      <c r="D5" s="4">
        <f t="shared" si="2"/>
        <v>1044</v>
      </c>
      <c r="E5" s="5">
        <f t="shared" si="3"/>
        <v>25000000</v>
      </c>
      <c r="F5" s="4">
        <f t="shared" si="4"/>
        <v>34483</v>
      </c>
      <c r="G5" s="76">
        <f t="shared" si="5"/>
        <v>28736</v>
      </c>
      <c r="H5" s="4">
        <f t="shared" si="6"/>
        <v>23946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725</v>
      </c>
      <c r="R5" s="2">
        <v>25000000</v>
      </c>
      <c r="S5" s="2"/>
    </row>
    <row r="6" spans="1:19" x14ac:dyDescent="0.25">
      <c r="A6" s="4">
        <v>5</v>
      </c>
      <c r="B6" s="4">
        <f t="shared" si="0"/>
        <v>1022.5</v>
      </c>
      <c r="C6" s="4">
        <f t="shared" si="1"/>
        <v>1227</v>
      </c>
      <c r="D6" s="4">
        <f t="shared" si="2"/>
        <v>1472.3999999999999</v>
      </c>
      <c r="E6" s="5">
        <f t="shared" si="3"/>
        <v>23500000</v>
      </c>
      <c r="F6" s="4">
        <f t="shared" si="4"/>
        <v>22983</v>
      </c>
      <c r="G6" s="4">
        <f t="shared" si="5"/>
        <v>19152</v>
      </c>
      <c r="H6" s="4">
        <f t="shared" si="6"/>
        <v>15960</v>
      </c>
      <c r="I6" s="4">
        <f t="shared" si="7"/>
        <v>0</v>
      </c>
      <c r="J6" s="4">
        <f t="shared" si="8"/>
        <v>0</v>
      </c>
      <c r="O6">
        <v>0</v>
      </c>
      <c r="P6">
        <v>1227</v>
      </c>
      <c r="Q6">
        <f t="shared" ref="Q6:Q9" si="10">P6/1.2</f>
        <v>1022.5</v>
      </c>
      <c r="R6" s="2">
        <v>23500000</v>
      </c>
      <c r="S6" s="2"/>
    </row>
    <row r="7" spans="1:19" x14ac:dyDescent="0.25">
      <c r="A7" s="4">
        <v>6</v>
      </c>
      <c r="B7" s="4">
        <f t="shared" si="0"/>
        <v>1166.6666666666667</v>
      </c>
      <c r="C7" s="4">
        <f t="shared" si="1"/>
        <v>1400</v>
      </c>
      <c r="D7" s="4">
        <f t="shared" si="2"/>
        <v>1680</v>
      </c>
      <c r="E7" s="5">
        <f t="shared" si="3"/>
        <v>22000000</v>
      </c>
      <c r="F7" s="4">
        <f t="shared" si="4"/>
        <v>18857</v>
      </c>
      <c r="G7" s="4">
        <f t="shared" si="5"/>
        <v>15714</v>
      </c>
      <c r="H7" s="4">
        <f t="shared" si="6"/>
        <v>13095</v>
      </c>
      <c r="I7" s="4">
        <f t="shared" si="7"/>
        <v>0</v>
      </c>
      <c r="J7" s="4">
        <f t="shared" si="8"/>
        <v>0</v>
      </c>
      <c r="O7">
        <v>0</v>
      </c>
      <c r="P7">
        <v>1400</v>
      </c>
      <c r="Q7">
        <f t="shared" si="10"/>
        <v>1166.6666666666667</v>
      </c>
      <c r="R7" s="2">
        <v>22000000</v>
      </c>
      <c r="S7" s="2"/>
    </row>
    <row r="8" spans="1:19" x14ac:dyDescent="0.25">
      <c r="A8" s="4">
        <v>7</v>
      </c>
      <c r="B8" s="4">
        <f t="shared" si="0"/>
        <v>916.66666666666674</v>
      </c>
      <c r="C8" s="4">
        <f t="shared" si="1"/>
        <v>1100</v>
      </c>
      <c r="D8" s="4">
        <f t="shared" si="2"/>
        <v>1320</v>
      </c>
      <c r="E8" s="5">
        <f t="shared" si="3"/>
        <v>19000000</v>
      </c>
      <c r="F8" s="4">
        <f t="shared" si="4"/>
        <v>20727</v>
      </c>
      <c r="G8" s="4">
        <f t="shared" si="5"/>
        <v>17273</v>
      </c>
      <c r="H8" s="4">
        <f t="shared" si="6"/>
        <v>14394</v>
      </c>
      <c r="I8" s="4">
        <f t="shared" si="7"/>
        <v>0</v>
      </c>
      <c r="J8" s="4">
        <f t="shared" si="8"/>
        <v>0</v>
      </c>
      <c r="O8">
        <v>0</v>
      </c>
      <c r="P8">
        <v>1100</v>
      </c>
      <c r="Q8">
        <f t="shared" si="10"/>
        <v>916.66666666666674</v>
      </c>
      <c r="R8" s="2">
        <v>19000000</v>
      </c>
      <c r="S8" s="2"/>
    </row>
    <row r="9" spans="1:19" x14ac:dyDescent="0.25">
      <c r="A9" s="4">
        <v>8</v>
      </c>
      <c r="B9" s="4">
        <f t="shared" si="0"/>
        <v>1000</v>
      </c>
      <c r="C9" s="4">
        <f t="shared" si="1"/>
        <v>1200</v>
      </c>
      <c r="D9" s="4">
        <f t="shared" si="2"/>
        <v>1440</v>
      </c>
      <c r="E9" s="5">
        <f t="shared" si="3"/>
        <v>23500000</v>
      </c>
      <c r="F9" s="4">
        <f t="shared" si="4"/>
        <v>23500</v>
      </c>
      <c r="G9" s="4">
        <f t="shared" si="5"/>
        <v>19583</v>
      </c>
      <c r="H9" s="4">
        <f t="shared" si="6"/>
        <v>16319</v>
      </c>
      <c r="I9" s="4">
        <f t="shared" si="7"/>
        <v>0</v>
      </c>
      <c r="J9" s="4">
        <f t="shared" si="8"/>
        <v>0</v>
      </c>
      <c r="O9">
        <v>0</v>
      </c>
      <c r="P9">
        <v>1200</v>
      </c>
      <c r="Q9">
        <f t="shared" si="10"/>
        <v>1000</v>
      </c>
      <c r="R9" s="2">
        <v>23500000</v>
      </c>
      <c r="S9" s="2"/>
    </row>
    <row r="10" spans="1:19" x14ac:dyDescent="0.25">
      <c r="A10" s="4">
        <v>9</v>
      </c>
      <c r="B10" s="4">
        <f t="shared" si="0"/>
        <v>1100</v>
      </c>
      <c r="C10" s="4">
        <f t="shared" si="1"/>
        <v>1320</v>
      </c>
      <c r="D10" s="4">
        <f t="shared" si="2"/>
        <v>1584</v>
      </c>
      <c r="E10" s="5">
        <f t="shared" si="3"/>
        <v>35000000</v>
      </c>
      <c r="F10" s="4">
        <f t="shared" si="4"/>
        <v>31818</v>
      </c>
      <c r="G10" s="77">
        <f t="shared" si="5"/>
        <v>26515</v>
      </c>
      <c r="H10" s="4">
        <f t="shared" si="6"/>
        <v>22096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1100</v>
      </c>
      <c r="R10" s="2">
        <v>35000000</v>
      </c>
      <c r="S10" s="2"/>
    </row>
    <row r="11" spans="1:19" x14ac:dyDescent="0.25">
      <c r="A11" s="4">
        <v>10</v>
      </c>
      <c r="B11" s="4">
        <f t="shared" si="0"/>
        <v>1100</v>
      </c>
      <c r="C11" s="4">
        <f t="shared" si="1"/>
        <v>1320</v>
      </c>
      <c r="D11" s="4">
        <f t="shared" si="2"/>
        <v>1584</v>
      </c>
      <c r="E11" s="5">
        <f t="shared" si="3"/>
        <v>36000000</v>
      </c>
      <c r="F11" s="4">
        <f t="shared" si="4"/>
        <v>32727</v>
      </c>
      <c r="G11" s="76">
        <f t="shared" si="5"/>
        <v>27273</v>
      </c>
      <c r="H11" s="4">
        <f t="shared" si="6"/>
        <v>22727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v>1100</v>
      </c>
      <c r="R11" s="2">
        <v>36000000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2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76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 t="s">
        <v>83</v>
      </c>
    </row>
    <row r="25" spans="1:19" s="10" customFormat="1" x14ac:dyDescent="0.25">
      <c r="F25" s="73" t="s">
        <v>84</v>
      </c>
    </row>
    <row r="26" spans="1:19" s="10" customFormat="1" x14ac:dyDescent="0.25">
      <c r="F26" s="73" t="s">
        <v>99</v>
      </c>
    </row>
    <row r="27" spans="1:19" s="10" customFormat="1" x14ac:dyDescent="0.25">
      <c r="F27" s="56" t="s">
        <v>87</v>
      </c>
      <c r="G27" s="56">
        <v>1235</v>
      </c>
      <c r="H27" s="10">
        <f>G27-G28</f>
        <v>272</v>
      </c>
      <c r="O27" s="10" t="s">
        <v>101</v>
      </c>
      <c r="P27" s="10">
        <v>1155</v>
      </c>
    </row>
    <row r="28" spans="1:19" s="10" customFormat="1" x14ac:dyDescent="0.25">
      <c r="C28" s="71" t="s">
        <v>73</v>
      </c>
      <c r="D28" s="71" t="s">
        <v>86</v>
      </c>
      <c r="F28" s="56" t="s">
        <v>85</v>
      </c>
      <c r="G28" s="56">
        <v>963</v>
      </c>
      <c r="O28" s="10" t="s">
        <v>102</v>
      </c>
      <c r="P28" s="10">
        <v>25000</v>
      </c>
    </row>
    <row r="29" spans="1:19" s="10" customFormat="1" x14ac:dyDescent="0.25">
      <c r="C29" s="71" t="s">
        <v>1</v>
      </c>
      <c r="D29" s="71">
        <v>22000000</v>
      </c>
      <c r="F29" s="56" t="s">
        <v>71</v>
      </c>
      <c r="G29" s="56">
        <v>1155</v>
      </c>
      <c r="H29" s="10">
        <f>G29/G28</f>
        <v>1.1993769470404985</v>
      </c>
      <c r="P29" s="10">
        <f>P28*P27</f>
        <v>28875000</v>
      </c>
    </row>
    <row r="30" spans="1:19" s="10" customFormat="1" x14ac:dyDescent="0.25">
      <c r="F30" s="56" t="s">
        <v>100</v>
      </c>
      <c r="G30" s="56">
        <v>26738</v>
      </c>
      <c r="P30" s="10">
        <f>P29/G28</f>
        <v>29984.423676012462</v>
      </c>
    </row>
    <row r="31" spans="1:19" s="10" customFormat="1" x14ac:dyDescent="0.25">
      <c r="C31" s="74"/>
      <c r="D31" s="74"/>
      <c r="F31" s="74" t="s">
        <v>72</v>
      </c>
      <c r="G31" s="74">
        <f>G30*G29</f>
        <v>30882390</v>
      </c>
      <c r="H31" s="10">
        <f>G31/D29</f>
        <v>1.403745</v>
      </c>
      <c r="P31" s="10">
        <f>P29/G27</f>
        <v>23380.566801619432</v>
      </c>
    </row>
    <row r="32" spans="1:19" s="10" customFormat="1" x14ac:dyDescent="0.25">
      <c r="C32" s="74"/>
      <c r="D32" s="74"/>
      <c r="F32" s="74" t="s">
        <v>24</v>
      </c>
      <c r="G32" s="74">
        <f>G31*90%</f>
        <v>27794151</v>
      </c>
    </row>
    <row r="33" spans="3:7" s="10" customFormat="1" x14ac:dyDescent="0.25">
      <c r="C33" s="74"/>
      <c r="D33" s="74"/>
      <c r="F33" s="74" t="s">
        <v>25</v>
      </c>
      <c r="G33" s="74">
        <f>G31*80%</f>
        <v>24705912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  <c r="G35" s="10">
        <f>G31/G27</f>
        <v>25005.983805668016</v>
      </c>
    </row>
    <row r="36" spans="3:7" s="10" customFormat="1" x14ac:dyDescent="0.25">
      <c r="G36" s="10">
        <f>G31/G28</f>
        <v>32068.940809968848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B2" sqref="B2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2024-06-03T05:04:33Z</dcterms:modified>
</cp:coreProperties>
</file>