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/>
  <mc:AlternateContent xmlns:mc="http://schemas.openxmlformats.org/markup-compatibility/2006">
    <mc:Choice Requires="x15">
      <x15ac:absPath xmlns:x15ac="http://schemas.microsoft.com/office/spreadsheetml/2010/11/ac" url="Z:\Valuation\Cosmos\Dombiwali East\Vishal Gandhi\"/>
    </mc:Choice>
  </mc:AlternateContent>
  <xr:revisionPtr revIDLastSave="0" documentId="8_{B9DCC203-0F3B-4B99-9889-742EA6FFF491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20-20" sheetId="4" r:id="rId1"/>
    <sheet name="Change in excel" sheetId="25" r:id="rId2"/>
    <sheet name="Sheet11" sheetId="23" r:id="rId3"/>
    <sheet name="Sheet1" sheetId="13" r:id="rId4"/>
    <sheet name="Sheet2" sheetId="14" r:id="rId5"/>
    <sheet name="Sheet3" sheetId="15" r:id="rId6"/>
    <sheet name="Sheet4" sheetId="16" r:id="rId7"/>
    <sheet name="Sheet5" sheetId="17" r:id="rId8"/>
    <sheet name="Sheet6" sheetId="18" r:id="rId9"/>
    <sheet name="Sheet7" sheetId="19" r:id="rId10"/>
    <sheet name="Sheet8" sheetId="20" r:id="rId11"/>
    <sheet name="Sheet9" sheetId="21" r:id="rId12"/>
    <sheet name="Sheet10" sheetId="22" r:id="rId13"/>
    <sheet name="Sheet12" sheetId="24" r:id="rId14"/>
  </sheets>
  <calcPr calcId="191029"/>
</workbook>
</file>

<file path=xl/calcChain.xml><?xml version="1.0" encoding="utf-8"?>
<calcChain xmlns="http://schemas.openxmlformats.org/spreadsheetml/2006/main">
  <c r="D26" i="25" l="1"/>
  <c r="D31" i="25" s="1"/>
  <c r="V40" i="25"/>
  <c r="D34" i="25"/>
  <c r="D30" i="25"/>
  <c r="J29" i="25"/>
  <c r="D29" i="25"/>
  <c r="D28" i="25"/>
  <c r="D25" i="25"/>
  <c r="Q18" i="25"/>
  <c r="B18" i="25" s="1"/>
  <c r="C18" i="25" s="1"/>
  <c r="D18" i="25" s="1"/>
  <c r="H18" i="25" s="1"/>
  <c r="P18" i="25"/>
  <c r="J18" i="25"/>
  <c r="I18" i="25"/>
  <c r="E18" i="25"/>
  <c r="G18" i="25" s="1"/>
  <c r="A18" i="25"/>
  <c r="Q17" i="25"/>
  <c r="B17" i="25" s="1"/>
  <c r="C17" i="25" s="1"/>
  <c r="D17" i="25" s="1"/>
  <c r="H17" i="25" s="1"/>
  <c r="P17" i="25"/>
  <c r="J17" i="25"/>
  <c r="I17" i="25"/>
  <c r="E17" i="25"/>
  <c r="G17" i="25" s="1"/>
  <c r="A17" i="25"/>
  <c r="Q16" i="25"/>
  <c r="B16" i="25" s="1"/>
  <c r="C16" i="25" s="1"/>
  <c r="D16" i="25" s="1"/>
  <c r="H16" i="25" s="1"/>
  <c r="P16" i="25"/>
  <c r="J16" i="25"/>
  <c r="I16" i="25"/>
  <c r="E16" i="25"/>
  <c r="G16" i="25" s="1"/>
  <c r="A16" i="25"/>
  <c r="Q15" i="25"/>
  <c r="B15" i="25" s="1"/>
  <c r="C15" i="25" s="1"/>
  <c r="D15" i="25" s="1"/>
  <c r="H15" i="25" s="1"/>
  <c r="P15" i="25"/>
  <c r="J15" i="25"/>
  <c r="I15" i="25"/>
  <c r="E15" i="25"/>
  <c r="G15" i="25" s="1"/>
  <c r="A15" i="25"/>
  <c r="Q14" i="25"/>
  <c r="B14" i="25" s="1"/>
  <c r="C14" i="25" s="1"/>
  <c r="D14" i="25" s="1"/>
  <c r="H14" i="25" s="1"/>
  <c r="P14" i="25"/>
  <c r="J14" i="25"/>
  <c r="I14" i="25"/>
  <c r="E14" i="25"/>
  <c r="G14" i="25" s="1"/>
  <c r="A14" i="25"/>
  <c r="Q13" i="25"/>
  <c r="B13" i="25" s="1"/>
  <c r="C13" i="25" s="1"/>
  <c r="J13" i="25"/>
  <c r="I13" i="25"/>
  <c r="E13" i="25"/>
  <c r="F13" i="25" s="1"/>
  <c r="A13" i="25"/>
  <c r="P11" i="25"/>
  <c r="Q11" i="25" s="1"/>
  <c r="B11" i="25" s="1"/>
  <c r="C11" i="25" s="1"/>
  <c r="J11" i="25"/>
  <c r="I11" i="25"/>
  <c r="E11" i="25"/>
  <c r="A11" i="25"/>
  <c r="Q10" i="25"/>
  <c r="J10" i="25"/>
  <c r="I10" i="25"/>
  <c r="E10" i="25"/>
  <c r="B10" i="25"/>
  <c r="F10" i="25" s="1"/>
  <c r="A10" i="25"/>
  <c r="Q9" i="25"/>
  <c r="J9" i="25"/>
  <c r="I9" i="25"/>
  <c r="E9" i="25"/>
  <c r="H9" i="25" s="1"/>
  <c r="B9" i="25"/>
  <c r="C9" i="25" s="1"/>
  <c r="D9" i="25" s="1"/>
  <c r="A9" i="25"/>
  <c r="Q8" i="25"/>
  <c r="J8" i="25"/>
  <c r="I8" i="25"/>
  <c r="E8" i="25"/>
  <c r="B8" i="25"/>
  <c r="C8" i="25" s="1"/>
  <c r="D8" i="25" s="1"/>
  <c r="H8" i="25" s="1"/>
  <c r="A8" i="25"/>
  <c r="P7" i="25"/>
  <c r="J7" i="25"/>
  <c r="I7" i="25"/>
  <c r="E7" i="25"/>
  <c r="F7" i="25" s="1"/>
  <c r="C7" i="25"/>
  <c r="D7" i="25" s="1"/>
  <c r="B7" i="25"/>
  <c r="A7" i="25"/>
  <c r="Q6" i="25"/>
  <c r="J6" i="25"/>
  <c r="I6" i="25"/>
  <c r="E6" i="25"/>
  <c r="B6" i="25"/>
  <c r="C6" i="25" s="1"/>
  <c r="A6" i="25"/>
  <c r="P5" i="25"/>
  <c r="J5" i="25"/>
  <c r="I5" i="25"/>
  <c r="E5" i="25"/>
  <c r="C5" i="25"/>
  <c r="D5" i="25" s="1"/>
  <c r="B5" i="25"/>
  <c r="A5" i="25"/>
  <c r="P4" i="25"/>
  <c r="Q4" i="25" s="1"/>
  <c r="B4" i="25" s="1"/>
  <c r="C4" i="25" s="1"/>
  <c r="D4" i="25" s="1"/>
  <c r="J4" i="25"/>
  <c r="I4" i="25"/>
  <c r="E4" i="25"/>
  <c r="H4" i="25" s="1"/>
  <c r="A4" i="25"/>
  <c r="P3" i="25"/>
  <c r="Q3" i="25" s="1"/>
  <c r="B3" i="25" s="1"/>
  <c r="C3" i="25" s="1"/>
  <c r="D3" i="25" s="1"/>
  <c r="J3" i="25"/>
  <c r="I3" i="25"/>
  <c r="E3" i="25"/>
  <c r="A3" i="25"/>
  <c r="D26" i="4"/>
  <c r="J29" i="4"/>
  <c r="D35" i="25" l="1"/>
  <c r="D6" i="25"/>
  <c r="H6" i="25" s="1"/>
  <c r="G6" i="25"/>
  <c r="G8" i="25"/>
  <c r="D11" i="25"/>
  <c r="H11" i="25" s="1"/>
  <c r="G11" i="25"/>
  <c r="D38" i="25"/>
  <c r="D37" i="25"/>
  <c r="D36" i="25"/>
  <c r="H3" i="25"/>
  <c r="H5" i="25"/>
  <c r="F11" i="25"/>
  <c r="G13" i="25"/>
  <c r="D13" i="25"/>
  <c r="H13" i="25" s="1"/>
  <c r="F6" i="25"/>
  <c r="G7" i="25"/>
  <c r="F3" i="25"/>
  <c r="F4" i="25"/>
  <c r="F5" i="25"/>
  <c r="H7" i="25"/>
  <c r="F9" i="25"/>
  <c r="C10" i="25"/>
  <c r="G4" i="25"/>
  <c r="G5" i="25"/>
  <c r="F8" i="25"/>
  <c r="G9" i="25"/>
  <c r="F14" i="25"/>
  <c r="S24" i="25" s="1"/>
  <c r="F15" i="25"/>
  <c r="F16" i="25"/>
  <c r="F17" i="25"/>
  <c r="F18" i="25"/>
  <c r="G3" i="25"/>
  <c r="P5" i="4"/>
  <c r="D32" i="4"/>
  <c r="Q10" i="4"/>
  <c r="J10" i="4"/>
  <c r="Q9" i="4"/>
  <c r="J9" i="4"/>
  <c r="Q8" i="4"/>
  <c r="J8" i="4"/>
  <c r="P7" i="4"/>
  <c r="J7" i="4"/>
  <c r="Q6" i="4"/>
  <c r="J6" i="4"/>
  <c r="J5" i="4"/>
  <c r="P4" i="4"/>
  <c r="Q4" i="4" s="1"/>
  <c r="J4" i="4"/>
  <c r="P3" i="4"/>
  <c r="Q3" i="4" s="1"/>
  <c r="J3" i="4"/>
  <c r="P17" i="4"/>
  <c r="Q17" i="4" s="1"/>
  <c r="J17" i="4"/>
  <c r="Q16" i="4"/>
  <c r="P16" i="4"/>
  <c r="J16" i="4"/>
  <c r="P15" i="4"/>
  <c r="Q15" i="4" s="1"/>
  <c r="J15" i="4"/>
  <c r="P14" i="4"/>
  <c r="Q14" i="4" s="1"/>
  <c r="J14" i="4"/>
  <c r="Q13" i="4"/>
  <c r="J13" i="4"/>
  <c r="D10" i="25" l="1"/>
  <c r="H10" i="25" s="1"/>
  <c r="G10" i="25"/>
  <c r="D34" i="4"/>
  <c r="D28" i="4"/>
  <c r="D25" i="4"/>
  <c r="D29" i="4" l="1"/>
  <c r="D30" i="4" s="1"/>
  <c r="D31" i="4" s="1"/>
  <c r="D35" i="4" s="1"/>
  <c r="D38" i="4" l="1"/>
  <c r="D37" i="4"/>
  <c r="D36" i="4"/>
  <c r="P18" i="4" l="1"/>
  <c r="Q18" i="4" s="1"/>
  <c r="B18" i="4" s="1"/>
  <c r="C18" i="4" s="1"/>
  <c r="D18" i="4" s="1"/>
  <c r="J18" i="4"/>
  <c r="I18" i="4"/>
  <c r="E18" i="4"/>
  <c r="H18" i="4" s="1"/>
  <c r="A18" i="4"/>
  <c r="B17" i="4"/>
  <c r="C17" i="4" s="1"/>
  <c r="D17" i="4" s="1"/>
  <c r="I17" i="4"/>
  <c r="E17" i="4"/>
  <c r="A17" i="4"/>
  <c r="H17" i="4" l="1"/>
  <c r="F18" i="4"/>
  <c r="G17" i="4"/>
  <c r="G18" i="4"/>
  <c r="F17" i="4"/>
  <c r="P11" i="4"/>
  <c r="Q11" i="4" s="1"/>
  <c r="J11" i="4"/>
  <c r="B11" i="4" l="1"/>
  <c r="C11" i="4" s="1"/>
  <c r="D11" i="4" s="1"/>
  <c r="I11" i="4"/>
  <c r="E11" i="4"/>
  <c r="A11" i="4"/>
  <c r="B10" i="4"/>
  <c r="C10" i="4" s="1"/>
  <c r="D10" i="4" s="1"/>
  <c r="I10" i="4"/>
  <c r="E10" i="4"/>
  <c r="A10" i="4"/>
  <c r="B9" i="4"/>
  <c r="C9" i="4" s="1"/>
  <c r="D9" i="4" s="1"/>
  <c r="I9" i="4"/>
  <c r="E9" i="4"/>
  <c r="A9" i="4"/>
  <c r="H11" i="4" l="1"/>
  <c r="H9" i="4"/>
  <c r="H10" i="4"/>
  <c r="F9" i="4"/>
  <c r="F10" i="4"/>
  <c r="F11" i="4"/>
  <c r="G9" i="4"/>
  <c r="G10" i="4"/>
  <c r="G11" i="4"/>
  <c r="V40" i="4" l="1"/>
  <c r="I16" i="4" l="1"/>
  <c r="E16" i="4"/>
  <c r="I15" i="4"/>
  <c r="E15" i="4"/>
  <c r="I14" i="4"/>
  <c r="E14" i="4"/>
  <c r="I13" i="4"/>
  <c r="E13" i="4"/>
  <c r="I8" i="4"/>
  <c r="E8" i="4"/>
  <c r="I7" i="4"/>
  <c r="E7" i="4"/>
  <c r="I6" i="4"/>
  <c r="E6" i="4"/>
  <c r="I5" i="4"/>
  <c r="E5" i="4"/>
  <c r="I4" i="4"/>
  <c r="E4" i="4"/>
  <c r="I3" i="4"/>
  <c r="E3" i="4"/>
  <c r="B16" i="4" l="1"/>
  <c r="C16" i="4" s="1"/>
  <c r="A16" i="4"/>
  <c r="B15" i="4"/>
  <c r="C15" i="4" s="1"/>
  <c r="A15" i="4"/>
  <c r="B14" i="4"/>
  <c r="C14" i="4" s="1"/>
  <c r="A14" i="4"/>
  <c r="B13" i="4"/>
  <c r="C13" i="4" s="1"/>
  <c r="A13" i="4"/>
  <c r="A8" i="4"/>
  <c r="B7" i="4"/>
  <c r="C7" i="4" s="1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G6" i="4" l="1"/>
  <c r="F13" i="4"/>
  <c r="F14" i="4"/>
  <c r="S24" i="4" s="1"/>
  <c r="F15" i="4"/>
  <c r="F16" i="4"/>
  <c r="F4" i="4"/>
  <c r="F5" i="4"/>
  <c r="F6" i="4"/>
  <c r="F7" i="4"/>
  <c r="F3" i="4"/>
  <c r="B8" i="4"/>
  <c r="C8" i="4" s="1"/>
  <c r="D6" i="4" l="1"/>
  <c r="H6" i="4" s="1"/>
  <c r="D15" i="4"/>
  <c r="H15" i="4" s="1"/>
  <c r="G15" i="4"/>
  <c r="D14" i="4"/>
  <c r="H14" i="4" s="1"/>
  <c r="G14" i="4"/>
  <c r="F8" i="4"/>
  <c r="D4" i="4"/>
  <c r="H4" i="4" s="1"/>
  <c r="G4" i="4"/>
  <c r="D16" i="4"/>
  <c r="H16" i="4" s="1"/>
  <c r="G16" i="4"/>
  <c r="D3" i="4"/>
  <c r="H3" i="4" s="1"/>
  <c r="G3" i="4"/>
  <c r="D5" i="4"/>
  <c r="H5" i="4" s="1"/>
  <c r="G5" i="4"/>
  <c r="D7" i="4"/>
  <c r="H7" i="4" s="1"/>
  <c r="G7" i="4"/>
  <c r="D13" i="4"/>
  <c r="H13" i="4" s="1"/>
  <c r="G13" i="4"/>
  <c r="D8" i="4" l="1"/>
  <c r="H8" i="4" s="1"/>
  <c r="G8" i="4"/>
</calcChain>
</file>

<file path=xl/sharedStrings.xml><?xml version="1.0" encoding="utf-8"?>
<sst xmlns="http://schemas.openxmlformats.org/spreadsheetml/2006/main" count="80" uniqueCount="37">
  <si>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</si>
  <si>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</si>
  <si>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</si>
  <si>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</si>
  <si>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</si>
  <si>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</si>
  <si>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</si>
  <si>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</si>
  <si>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</si>
  <si>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</si>
  <si>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</si>
  <si>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</si>
  <si>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</si>
  <si>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</si>
  <si>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</si>
  <si>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</si>
  <si>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</si>
  <si>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</si>
  <si>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</si>
  <si>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</si>
  <si>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</si>
  <si>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</si>
  <si>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</si>
  <si>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</si>
  <si>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</si>
  <si>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</si>
  <si>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</si>
  <si>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</si>
  <si>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 xml:space="preserve">{(100-10) x Year/60 </t>
  </si>
  <si>
    <t>INDEX-II</t>
  </si>
  <si>
    <t xml:space="preserve">Price Indicator </t>
  </si>
  <si>
    <t xml:space="preserve">Agreement value </t>
  </si>
  <si>
    <t xml:space="preserve">Measured carpet </t>
  </si>
  <si>
    <t>sq.ft</t>
  </si>
  <si>
    <t>Residential Shop No. Shop No. 2, Ground Floor, Omkar Heights Co.-Op. Hsg. Soc. Ltd., Nandivali Road, Plot No. 21, New/Current Survey No. 93/A/16, CTS No. 1148, Village - Ayre, Taluka - Kalyan, District - Thane, Dombivali East</t>
  </si>
  <si>
    <t>RERA Carpet Area in sq.ft</t>
  </si>
  <si>
    <t>10.05.2024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</si>
</sst>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name val="Arial Narrow"/>
      <family val="2"/>
    </font>
    <font>
      <b/>
      <sz val="11"/>
      <name val="Arial Narrow"/>
      <family val="2"/>
    </font>
    <font>
      <b/>
      <sz val="1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1"/>
      <color rgb="FF88828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0" fillId="0" borderId="0" xfId="0" applyNumberFormat="1"/>
    <xf numFmtId="2" fontId="2" fillId="0" borderId="0" xfId="0" applyNumberFormat="1" applyFont="1"/>
    <xf numFmtId="0" fontId="0" fillId="2" borderId="0" xfId="0" applyFill="1"/>
    <xf numFmtId="0" fontId="5" fillId="0" borderId="0" xfId="0" applyFont="1"/>
    <xf numFmtId="2" fontId="0" fillId="0" borderId="0" xfId="0" applyNumberFormat="1" applyAlignment="1">
      <alignment wrapText="1"/>
    </xf>
    <xf numFmtId="0" fontId="6" fillId="0" borderId="1" xfId="0" applyFont="1" applyBorder="1"/>
    <xf numFmtId="164" fontId="6" fillId="0" borderId="1" xfId="0" applyNumberFormat="1" applyFont="1" applyBorder="1"/>
    <xf numFmtId="2" fontId="1" fillId="0" borderId="0" xfId="0" applyNumberFormat="1" applyFont="1"/>
    <xf numFmtId="0" fontId="0" fillId="0" borderId="0" xfId="0" applyAlignment="1">
      <alignment horizontal="center"/>
    </xf>
    <xf numFmtId="0" fontId="9" fillId="0" borderId="1" xfId="1" applyNumberFormat="1" applyFont="1" applyFill="1" applyBorder="1"/>
    <xf numFmtId="0" fontId="10" fillId="0" borderId="1" xfId="1" applyNumberFormat="1" applyFont="1" applyFill="1" applyBorder="1" applyAlignment="1">
      <alignment wrapText="1"/>
    </xf>
    <xf numFmtId="0" fontId="0" fillId="0" borderId="1" xfId="0" applyBorder="1"/>
    <xf numFmtId="0" fontId="10" fillId="0" borderId="1" xfId="1" applyNumberFormat="1" applyFont="1" applyFill="1" applyBorder="1"/>
    <xf numFmtId="0" fontId="9" fillId="0" borderId="1" xfId="0" applyFont="1" applyBorder="1"/>
    <xf numFmtId="164" fontId="0" fillId="0" borderId="1" xfId="0" applyNumberFormat="1" applyBorder="1"/>
    <xf numFmtId="0" fontId="6" fillId="0" borderId="1" xfId="1" applyNumberFormat="1" applyFont="1" applyFill="1" applyBorder="1"/>
    <xf numFmtId="10" fontId="6" fillId="0" borderId="1" xfId="1" applyNumberFormat="1" applyFont="1" applyFill="1" applyBorder="1"/>
    <xf numFmtId="0" fontId="10" fillId="3" borderId="1" xfId="0" applyFont="1" applyFill="1" applyBorder="1"/>
    <xf numFmtId="164" fontId="2" fillId="3" borderId="1" xfId="0" applyNumberFormat="1" applyFont="1" applyFill="1" applyBorder="1"/>
    <xf numFmtId="0" fontId="10" fillId="0" borderId="1" xfId="0" applyFont="1" applyBorder="1"/>
    <xf numFmtId="164" fontId="11" fillId="3" borderId="1" xfId="0" applyNumberFormat="1" applyFont="1" applyFill="1" applyBorder="1"/>
    <xf numFmtId="0" fontId="6" fillId="0" borderId="0" xfId="0" applyFont="1"/>
    <xf numFmtId="164" fontId="6" fillId="0" borderId="0" xfId="0" applyNumberFormat="1" applyFont="1"/>
    <xf numFmtId="10" fontId="6" fillId="0" borderId="0" xfId="0" applyNumberFormat="1" applyFont="1"/>
    <xf numFmtId="0" fontId="7" fillId="0" borderId="0" xfId="0" applyFont="1"/>
    <xf numFmtId="164" fontId="7" fillId="0" borderId="0" xfId="0" applyNumberFormat="1" applyFont="1"/>
    <xf numFmtId="0" fontId="13" fillId="0" borderId="0" xfId="0" applyFont="1"/>
    <xf numFmtId="0" fontId="12" fillId="0" borderId="0" xfId="0" applyFont="1"/>
    <xf numFmtId="164" fontId="6" fillId="0" borderId="0" xfId="0" applyNumberFormat="1" applyFont="1" applyAlignment="1">
      <alignment horizontal="right"/>
    </xf>
    <xf numFmtId="164" fontId="0" fillId="0" borderId="0" xfId="0" applyNumberFormat="1"/>
    <xf numFmtId="0" fontId="0" fillId="0" borderId="0" xfId="0" applyAlignment="1">
      <alignment horizontal="right"/>
    </xf>
    <xf numFmtId="0" fontId="6" fillId="0" borderId="0" xfId="0" applyFont="1" applyAlignment="1">
      <alignment horizontal="right"/>
    </xf>
    <xf numFmtId="164" fontId="8" fillId="0" borderId="0" xfId="1" applyFont="1"/>
    <xf numFmtId="2" fontId="8" fillId="0" borderId="0" xfId="0" applyNumberFormat="1" applyFont="1" applyAlignment="1">
      <alignment horizontal="right"/>
    </xf>
    <xf numFmtId="2" fontId="0" fillId="0" borderId="0" xfId="0" applyNumberFormat="1" applyAlignment="1">
      <alignment horizontal="right"/>
    </xf>
    <xf numFmtId="0" fontId="1" fillId="4" borderId="0" xfId="0" applyFont="1" applyFill="1"/>
    <xf numFmtId="0" fontId="14" fillId="0" borderId="0" xfId="0" applyFont="1" applyAlignment="1">
      <alignment horizontal="lef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552450</xdr:colOff>
      <xdr:row>30</xdr:row>
      <xdr:rowOff>174210</xdr:rowOff>
    </xdr:from>
    <xdr:to>
      <xdr:col>18</xdr:col>
      <xdr:colOff>231137</xdr:colOff>
      <xdr:row>51</xdr:row>
      <xdr:rowOff>134475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0FCA1A-69AD-41CB-BBFF-644EC5F9D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86300" y="6975060"/>
          <a:ext cx="9308462" cy="4132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552450</xdr:colOff>
      <xdr:row>30</xdr:row>
      <xdr:rowOff>174210</xdr:rowOff>
    </xdr:from>
    <xdr:to>
      <xdr:col>18</xdr:col>
      <xdr:colOff>231137</xdr:colOff>
      <xdr:row>52</xdr:row>
      <xdr:rowOff>115425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B7A530-807C-4720-8352-785BAF607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86300" y="6975060"/>
          <a:ext cx="9308462" cy="41322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267588</xdr:colOff>
      <xdr:row>44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C2758B-D149-4FB0-8FF2-B73C8917C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363588" cy="822122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23</xdr:col>
      <xdr:colOff>229483</xdr:colOff>
      <xdr:row>43</xdr:row>
      <xdr:rowOff>10643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BC4DC3-BD81-4E94-973E-9C1A95A45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190500"/>
          <a:ext cx="6325483" cy="80116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239094</xdr:colOff>
      <xdr:row>46</xdr:row>
      <xdr:rowOff>105949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1B60D8-FCF8-4AC8-A304-06D701D99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944694" cy="841174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25</xdr:col>
      <xdr:colOff>486779</xdr:colOff>
      <xdr:row>45</xdr:row>
      <xdr:rowOff>86870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E05266-F3AE-4EE9-B4B1-039D1FD32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190500"/>
          <a:ext cx="7192379" cy="8202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524799</xdr:colOff>
      <xdr:row>43</xdr:row>
      <xdr:rowOff>153538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5FDE2F-A605-4794-B92C-83E0CB9D0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620799" cy="81545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23</xdr:col>
      <xdr:colOff>391515</xdr:colOff>
      <xdr:row>44</xdr:row>
      <xdr:rowOff>39249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64FA14-B891-4816-99F4-1F5EDAF0D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90500"/>
          <a:ext cx="7097115" cy="8230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448673</xdr:colOff>
      <xdr:row>41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AB3078-BA98-4104-8D06-7F0504CC6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154273" cy="764011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24</xdr:col>
      <xdr:colOff>572516</xdr:colOff>
      <xdr:row>40</xdr:row>
      <xdr:rowOff>182037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511223-2D07-4F92-ACC0-2566CD41E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190500"/>
          <a:ext cx="7278116" cy="76115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44</xdr:row>
      <xdr:rowOff>77307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C6D5A4-4E3A-49A4-9684-5537B5CEF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7935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5"/>
  <sheetViews>
    <sheetView topLeftCell="A10" zoomScaleNormal="100" workbookViewId="0">
      <selection activeCell="C39" sqref="C39"/>
    </sheetView>
  </sheetViews>
  <sheetFormatPr defaultRowHeight="15" x14ac:dyDescent="0.25"/>
  <cols>
    <col min="1" max="1" width="4.28515625" customWidth="1"/>
    <col min="2" max="2" width="11.140625" bestFit="1" customWidth="1"/>
    <col min="3" max="3" width="28.42578125" customWidth="1"/>
    <col min="4" max="4" width="18.140625" customWidth="1"/>
    <col min="5" max="5" width="15.42578125" customWidth="1"/>
    <col min="6" max="6" width="16.42578125" customWidth="1"/>
    <col min="7" max="7" width="19" customWidth="1"/>
    <col min="8" max="8" width="13" style="13" customWidth="1"/>
    <col min="9" max="9" width="13.1406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0.7109375" customWidth="1"/>
    <col min="17" max="17" width="10.7109375" style="13" customWidth="1"/>
    <col min="18" max="18" width="20.5703125" customWidth="1"/>
    <col min="19" max="19" width="8.85546875" customWidth="1"/>
  </cols>
  <sheetData>
    <row r="1" spans="1:19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7" t="s">
        <v>6</v>
      </c>
      <c r="R1" s="1" t="s">
        <v>1</v>
      </c>
      <c r="S1" s="1" t="s">
        <v>3</v>
      </c>
    </row>
    <row r="2" spans="1:19" s="1" customFormat="1" ht="18.75" x14ac:dyDescent="0.3">
      <c r="A2" s="3"/>
      <c r="B2" s="3"/>
      <c r="C2" s="3"/>
      <c r="D2" s="3"/>
      <c r="E2" s="3"/>
      <c r="F2" s="7"/>
      <c r="G2" s="39" t="s">
        <v>30</v>
      </c>
      <c r="H2" s="11"/>
      <c r="I2" s="3"/>
      <c r="J2" s="3"/>
      <c r="Q2" s="17"/>
    </row>
    <row r="3" spans="1:19" x14ac:dyDescent="0.25">
      <c r="A3" s="4">
        <f t="shared" ref="A3:A16" si="0">N3</f>
        <v>0</v>
      </c>
      <c r="B3" s="4">
        <f t="shared" ref="B3:B16" si="1">Q3</f>
        <v>175</v>
      </c>
      <c r="C3" s="4">
        <f>B3*1.2</f>
        <v>210</v>
      </c>
      <c r="D3" s="4">
        <f t="shared" ref="D3:D16" si="2">C3*1.2</f>
        <v>252</v>
      </c>
      <c r="E3" s="5">
        <f t="shared" ref="E3:E16" si="3">R3</f>
        <v>5200000</v>
      </c>
      <c r="F3" s="48">
        <f t="shared" ref="F3:F16" si="4">ROUND((E3/B3),0)</f>
        <v>29714</v>
      </c>
      <c r="G3" s="4">
        <f t="shared" ref="G3:G16" si="5">ROUND((E3/C3),0)</f>
        <v>24762</v>
      </c>
      <c r="H3" s="20">
        <f t="shared" ref="H3:H16" si="6">ROUND((E3/D3),0)</f>
        <v>20635</v>
      </c>
      <c r="I3" s="4" t="e">
        <f>#REF!</f>
        <v>#REF!</v>
      </c>
      <c r="J3" s="4">
        <f t="shared" ref="J3:J10" si="7">S3</f>
        <v>0</v>
      </c>
      <c r="O3">
        <v>252</v>
      </c>
      <c r="P3">
        <f t="shared" ref="P3:P7" si="8">O3/1.2</f>
        <v>210</v>
      </c>
      <c r="Q3" s="13">
        <f t="shared" ref="Q3:Q10" si="9">P3/1.2</f>
        <v>175</v>
      </c>
      <c r="R3" s="2">
        <v>5200000</v>
      </c>
    </row>
    <row r="4" spans="1:19" x14ac:dyDescent="0.25">
      <c r="A4" s="4">
        <f t="shared" si="0"/>
        <v>0</v>
      </c>
      <c r="B4" s="4">
        <f t="shared" si="1"/>
        <v>347.22222222222223</v>
      </c>
      <c r="C4" s="4">
        <f t="shared" ref="C4:C16" si="10">B4*1.2</f>
        <v>416.66666666666669</v>
      </c>
      <c r="D4" s="4">
        <f t="shared" si="2"/>
        <v>500</v>
      </c>
      <c r="E4" s="5">
        <f t="shared" si="3"/>
        <v>10000000</v>
      </c>
      <c r="F4" s="48">
        <f t="shared" si="4"/>
        <v>28800</v>
      </c>
      <c r="G4" s="4">
        <f t="shared" si="5"/>
        <v>24000</v>
      </c>
      <c r="H4" s="20">
        <f t="shared" si="6"/>
        <v>20000</v>
      </c>
      <c r="I4" s="4" t="e">
        <f>#REF!</f>
        <v>#REF!</v>
      </c>
      <c r="J4" s="4">
        <f t="shared" si="7"/>
        <v>0</v>
      </c>
      <c r="O4">
        <v>500</v>
      </c>
      <c r="P4">
        <f t="shared" si="8"/>
        <v>416.66666666666669</v>
      </c>
      <c r="Q4" s="13">
        <f t="shared" si="9"/>
        <v>347.22222222222223</v>
      </c>
      <c r="R4" s="2">
        <v>10000000</v>
      </c>
    </row>
    <row r="5" spans="1:19" x14ac:dyDescent="0.25">
      <c r="A5" s="4">
        <f t="shared" si="0"/>
        <v>0</v>
      </c>
      <c r="B5" s="4">
        <f t="shared" si="1"/>
        <v>180</v>
      </c>
      <c r="C5" s="4">
        <f t="shared" si="10"/>
        <v>216</v>
      </c>
      <c r="D5" s="4">
        <f t="shared" si="2"/>
        <v>259.2</v>
      </c>
      <c r="E5" s="5">
        <f t="shared" si="3"/>
        <v>3000000</v>
      </c>
      <c r="F5" s="4">
        <f t="shared" si="4"/>
        <v>16667</v>
      </c>
      <c r="G5" s="4">
        <f t="shared" si="5"/>
        <v>13889</v>
      </c>
      <c r="H5" s="20">
        <f t="shared" si="6"/>
        <v>11574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 s="13">
        <v>180</v>
      </c>
      <c r="R5" s="2">
        <v>3000000</v>
      </c>
    </row>
    <row r="6" spans="1:19" x14ac:dyDescent="0.25">
      <c r="A6" s="4">
        <f t="shared" si="0"/>
        <v>0</v>
      </c>
      <c r="B6" s="4">
        <f t="shared" si="1"/>
        <v>162.5</v>
      </c>
      <c r="C6" s="4">
        <f t="shared" si="10"/>
        <v>195</v>
      </c>
      <c r="D6" s="4">
        <f t="shared" si="2"/>
        <v>234</v>
      </c>
      <c r="E6" s="5">
        <f t="shared" si="3"/>
        <v>3700000</v>
      </c>
      <c r="F6" s="4">
        <f t="shared" si="4"/>
        <v>22769</v>
      </c>
      <c r="G6" s="4">
        <f t="shared" si="5"/>
        <v>18974</v>
      </c>
      <c r="H6" s="20">
        <f t="shared" si="6"/>
        <v>15812</v>
      </c>
      <c r="I6" s="4" t="e">
        <f>#REF!</f>
        <v>#REF!</v>
      </c>
      <c r="J6" s="4">
        <f t="shared" si="7"/>
        <v>0</v>
      </c>
      <c r="O6">
        <v>0</v>
      </c>
      <c r="P6">
        <v>195</v>
      </c>
      <c r="Q6" s="13">
        <f t="shared" si="9"/>
        <v>162.5</v>
      </c>
      <c r="R6" s="2">
        <v>3700000</v>
      </c>
    </row>
    <row r="7" spans="1:19" x14ac:dyDescent="0.25">
      <c r="A7" s="4">
        <f t="shared" si="0"/>
        <v>0</v>
      </c>
      <c r="B7" s="4">
        <f t="shared" si="1"/>
        <v>150</v>
      </c>
      <c r="C7" s="4">
        <f t="shared" si="10"/>
        <v>180</v>
      </c>
      <c r="D7" s="4">
        <f t="shared" si="2"/>
        <v>216</v>
      </c>
      <c r="E7" s="5">
        <f t="shared" si="3"/>
        <v>5900000</v>
      </c>
      <c r="F7" s="48">
        <f t="shared" si="4"/>
        <v>39333</v>
      </c>
      <c r="G7" s="4">
        <f t="shared" si="5"/>
        <v>32778</v>
      </c>
      <c r="H7" s="20">
        <f t="shared" si="6"/>
        <v>27315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 s="13">
        <v>150</v>
      </c>
      <c r="R7" s="2">
        <v>5900000</v>
      </c>
    </row>
    <row r="8" spans="1:19" x14ac:dyDescent="0.25">
      <c r="A8" s="4">
        <f t="shared" si="0"/>
        <v>0</v>
      </c>
      <c r="B8" s="4">
        <f t="shared" si="1"/>
        <v>333.33333333333337</v>
      </c>
      <c r="C8" s="4">
        <f t="shared" si="10"/>
        <v>400.00000000000006</v>
      </c>
      <c r="D8" s="4">
        <f t="shared" si="2"/>
        <v>480.00000000000006</v>
      </c>
      <c r="E8" s="5">
        <f t="shared" si="3"/>
        <v>8900000</v>
      </c>
      <c r="F8" s="4">
        <f t="shared" si="4"/>
        <v>26700</v>
      </c>
      <c r="G8" s="4">
        <f t="shared" si="5"/>
        <v>22250</v>
      </c>
      <c r="H8" s="20">
        <f t="shared" si="6"/>
        <v>18542</v>
      </c>
      <c r="I8" s="4" t="e">
        <f>#REF!</f>
        <v>#REF!</v>
      </c>
      <c r="J8" s="4">
        <f t="shared" si="7"/>
        <v>0</v>
      </c>
      <c r="O8">
        <v>0</v>
      </c>
      <c r="P8">
        <v>400</v>
      </c>
      <c r="Q8" s="13">
        <f t="shared" si="9"/>
        <v>333.33333333333337</v>
      </c>
      <c r="R8" s="2">
        <v>8900000</v>
      </c>
    </row>
    <row r="9" spans="1:19" x14ac:dyDescent="0.25">
      <c r="A9" s="4">
        <f t="shared" ref="A9:A11" si="11">N9</f>
        <v>0</v>
      </c>
      <c r="B9" s="4">
        <f t="shared" ref="B9:B11" si="12">Q9</f>
        <v>191.66666666666669</v>
      </c>
      <c r="C9" s="4">
        <f t="shared" ref="C9:C11" si="13">B9*1.2</f>
        <v>230.00000000000003</v>
      </c>
      <c r="D9" s="4">
        <f t="shared" ref="D9:D11" si="14">C9*1.2</f>
        <v>276</v>
      </c>
      <c r="E9" s="5">
        <f t="shared" ref="E9:E11" si="15">R9</f>
        <v>4500000</v>
      </c>
      <c r="F9" s="4">
        <f t="shared" ref="F9:F11" si="16">ROUND((E9/B9),0)</f>
        <v>23478</v>
      </c>
      <c r="G9" s="4">
        <f t="shared" ref="G9:G11" si="17">ROUND((E9/C9),0)</f>
        <v>19565</v>
      </c>
      <c r="H9" s="20">
        <f t="shared" ref="H9:H11" si="18">ROUND((E9/D9),0)</f>
        <v>16304</v>
      </c>
      <c r="I9" s="4" t="e">
        <f>#REF!</f>
        <v>#REF!</v>
      </c>
      <c r="J9" s="4">
        <f t="shared" si="7"/>
        <v>0</v>
      </c>
      <c r="O9">
        <v>0</v>
      </c>
      <c r="P9">
        <v>230</v>
      </c>
      <c r="Q9" s="13">
        <f t="shared" si="9"/>
        <v>191.66666666666669</v>
      </c>
      <c r="R9" s="2">
        <v>4500000</v>
      </c>
    </row>
    <row r="10" spans="1:19" x14ac:dyDescent="0.25">
      <c r="A10" s="4">
        <f t="shared" si="11"/>
        <v>0</v>
      </c>
      <c r="B10" s="4">
        <f t="shared" si="12"/>
        <v>208.33333333333334</v>
      </c>
      <c r="C10" s="4">
        <f t="shared" si="13"/>
        <v>250</v>
      </c>
      <c r="D10" s="4">
        <f t="shared" si="14"/>
        <v>300</v>
      </c>
      <c r="E10" s="5">
        <f t="shared" si="15"/>
        <v>8000000</v>
      </c>
      <c r="F10" s="48">
        <f t="shared" si="16"/>
        <v>38400</v>
      </c>
      <c r="G10" s="4">
        <f t="shared" si="17"/>
        <v>32000</v>
      </c>
      <c r="H10" s="20">
        <f t="shared" si="18"/>
        <v>26667</v>
      </c>
      <c r="I10" s="4" t="e">
        <f>#REF!</f>
        <v>#REF!</v>
      </c>
      <c r="J10" s="4">
        <f t="shared" si="7"/>
        <v>0</v>
      </c>
      <c r="O10">
        <v>0</v>
      </c>
      <c r="P10">
        <v>250</v>
      </c>
      <c r="Q10" s="13">
        <f t="shared" si="9"/>
        <v>208.33333333333334</v>
      </c>
      <c r="R10" s="2">
        <v>8000000</v>
      </c>
    </row>
    <row r="11" spans="1:19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4" t="e">
        <f t="shared" si="16"/>
        <v>#DIV/0!</v>
      </c>
      <c r="G11" s="4" t="e">
        <f t="shared" si="17"/>
        <v>#DIV/0!</v>
      </c>
      <c r="H11" s="20" t="e">
        <f t="shared" si="18"/>
        <v>#DIV/0!</v>
      </c>
      <c r="I11" s="4" t="e">
        <f>#REF!</f>
        <v>#REF!</v>
      </c>
      <c r="J11" s="4">
        <f t="shared" ref="J11" si="19">S11</f>
        <v>0</v>
      </c>
      <c r="O11">
        <v>0</v>
      </c>
      <c r="P11">
        <f t="shared" ref="P11" si="20">O11/1.2</f>
        <v>0</v>
      </c>
      <c r="Q11" s="13">
        <f t="shared" ref="Q11" si="21">P11/1.2</f>
        <v>0</v>
      </c>
      <c r="R11" s="2">
        <v>0</v>
      </c>
    </row>
    <row r="12" spans="1:19" ht="18.75" x14ac:dyDescent="0.3">
      <c r="A12" s="4"/>
      <c r="B12" s="4"/>
      <c r="C12" s="4"/>
      <c r="D12" s="4"/>
      <c r="E12" s="5"/>
      <c r="F12" s="4"/>
      <c r="G12" s="39" t="s">
        <v>29</v>
      </c>
      <c r="H12" s="20"/>
      <c r="I12" s="4"/>
      <c r="J12" s="4"/>
      <c r="R12" s="2"/>
    </row>
    <row r="13" spans="1:19" x14ac:dyDescent="0.25">
      <c r="A13" s="4">
        <f t="shared" si="0"/>
        <v>0</v>
      </c>
      <c r="B13" s="4">
        <f t="shared" si="1"/>
        <v>158.33333333333334</v>
      </c>
      <c r="C13" s="4">
        <f t="shared" si="10"/>
        <v>190</v>
      </c>
      <c r="D13" s="4">
        <f t="shared" si="2"/>
        <v>228</v>
      </c>
      <c r="E13" s="5">
        <f t="shared" si="3"/>
        <v>3000000</v>
      </c>
      <c r="F13" s="4">
        <f t="shared" si="4"/>
        <v>18947</v>
      </c>
      <c r="G13" s="4">
        <f t="shared" si="5"/>
        <v>15789</v>
      </c>
      <c r="H13" s="20">
        <f t="shared" si="6"/>
        <v>13158</v>
      </c>
      <c r="I13" s="4" t="e">
        <f>#REF!</f>
        <v>#REF!</v>
      </c>
      <c r="J13" s="4">
        <f t="shared" ref="J13:J17" si="22">S13</f>
        <v>0</v>
      </c>
      <c r="O13">
        <v>0</v>
      </c>
      <c r="P13">
        <v>190</v>
      </c>
      <c r="Q13" s="13">
        <f t="shared" ref="Q13:Q17" si="23">P13/1.2</f>
        <v>158.33333333333334</v>
      </c>
      <c r="R13" s="2">
        <v>3000000</v>
      </c>
    </row>
    <row r="14" spans="1:19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20" t="e">
        <f t="shared" si="6"/>
        <v>#DIV/0!</v>
      </c>
      <c r="I14" s="4" t="e">
        <f>#REF!</f>
        <v>#REF!</v>
      </c>
      <c r="J14" s="4">
        <f t="shared" si="22"/>
        <v>0</v>
      </c>
      <c r="O14">
        <v>0</v>
      </c>
      <c r="P14">
        <f t="shared" ref="P14:P17" si="24">O14/1.2</f>
        <v>0</v>
      </c>
      <c r="Q14" s="13">
        <f t="shared" si="23"/>
        <v>0</v>
      </c>
      <c r="R14" s="2">
        <v>0</v>
      </c>
    </row>
    <row r="15" spans="1:19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20" t="e">
        <f t="shared" si="6"/>
        <v>#DIV/0!</v>
      </c>
      <c r="I15" s="4" t="e">
        <f>#REF!</f>
        <v>#REF!</v>
      </c>
      <c r="J15" s="4">
        <f t="shared" si="22"/>
        <v>0</v>
      </c>
      <c r="O15">
        <v>0</v>
      </c>
      <c r="P15">
        <f t="shared" si="24"/>
        <v>0</v>
      </c>
      <c r="Q15" s="13">
        <f t="shared" si="23"/>
        <v>0</v>
      </c>
      <c r="R15" s="2">
        <v>0</v>
      </c>
    </row>
    <row r="16" spans="1:19" x14ac:dyDescent="0.25">
      <c r="A16" s="4">
        <f t="shared" si="0"/>
        <v>0</v>
      </c>
      <c r="B16" s="4">
        <f t="shared" si="1"/>
        <v>0</v>
      </c>
      <c r="C16" s="4">
        <f t="shared" si="10"/>
        <v>0</v>
      </c>
      <c r="D16" s="4">
        <f t="shared" si="2"/>
        <v>0</v>
      </c>
      <c r="E16" s="5">
        <f t="shared" si="3"/>
        <v>0</v>
      </c>
      <c r="F16" s="4" t="e">
        <f t="shared" si="4"/>
        <v>#DIV/0!</v>
      </c>
      <c r="G16" s="4" t="e">
        <f t="shared" si="5"/>
        <v>#DIV/0!</v>
      </c>
      <c r="H16" s="20" t="e">
        <f t="shared" si="6"/>
        <v>#DIV/0!</v>
      </c>
      <c r="I16" s="4" t="e">
        <f>#REF!</f>
        <v>#REF!</v>
      </c>
      <c r="J16" s="4">
        <f t="shared" si="22"/>
        <v>0</v>
      </c>
      <c r="O16">
        <v>0</v>
      </c>
      <c r="P16">
        <f t="shared" si="24"/>
        <v>0</v>
      </c>
      <c r="Q16" s="13">
        <f t="shared" si="23"/>
        <v>0</v>
      </c>
      <c r="R16" s="2">
        <v>0</v>
      </c>
    </row>
    <row r="17" spans="1:26" x14ac:dyDescent="0.25">
      <c r="A17" s="4">
        <f t="shared" ref="A17:A18" si="25">N17</f>
        <v>0</v>
      </c>
      <c r="B17" s="4">
        <f t="shared" ref="B17:B18" si="26">Q17</f>
        <v>0</v>
      </c>
      <c r="C17" s="4">
        <f t="shared" ref="C17:C18" si="27">B17*1.2</f>
        <v>0</v>
      </c>
      <c r="D17" s="4">
        <f t="shared" ref="D17:D18" si="28">C17*1.2</f>
        <v>0</v>
      </c>
      <c r="E17" s="5">
        <f t="shared" ref="E17:E18" si="29">R17</f>
        <v>0</v>
      </c>
      <c r="F17" s="8" t="e">
        <f t="shared" ref="F17:F18" si="30">ROUND((E17/B17),0)</f>
        <v>#DIV/0!</v>
      </c>
      <c r="G17" s="8" t="e">
        <f t="shared" ref="G17:G18" si="31">ROUND((E17/C17),0)</f>
        <v>#DIV/0!</v>
      </c>
      <c r="H17" s="12" t="e">
        <f t="shared" ref="H17:H18" si="32">ROUND((E17/D17),0)</f>
        <v>#DIV/0!</v>
      </c>
      <c r="I17" s="4" t="e">
        <f>#REF!</f>
        <v>#REF!</v>
      </c>
      <c r="J17" s="4">
        <f t="shared" si="22"/>
        <v>0</v>
      </c>
      <c r="O17">
        <v>0</v>
      </c>
      <c r="P17">
        <f t="shared" si="24"/>
        <v>0</v>
      </c>
      <c r="Q17" s="13">
        <f t="shared" si="23"/>
        <v>0</v>
      </c>
      <c r="R17" s="2">
        <v>0</v>
      </c>
      <c r="S17" s="15"/>
      <c r="T17" s="15"/>
    </row>
    <row r="18" spans="1:26" x14ac:dyDescent="0.25">
      <c r="A18" s="4">
        <f t="shared" si="25"/>
        <v>0</v>
      </c>
      <c r="B18" s="4">
        <f t="shared" si="26"/>
        <v>0</v>
      </c>
      <c r="C18" s="4">
        <f t="shared" si="27"/>
        <v>0</v>
      </c>
      <c r="D18" s="4">
        <f t="shared" si="28"/>
        <v>0</v>
      </c>
      <c r="E18" s="5">
        <f t="shared" si="29"/>
        <v>0</v>
      </c>
      <c r="F18" s="8" t="e">
        <f t="shared" si="30"/>
        <v>#DIV/0!</v>
      </c>
      <c r="G18" s="8" t="e">
        <f t="shared" si="31"/>
        <v>#DIV/0!</v>
      </c>
      <c r="H18" s="12" t="e">
        <f t="shared" si="32"/>
        <v>#DIV/0!</v>
      </c>
      <c r="I18" s="4" t="e">
        <f>#REF!</f>
        <v>#REF!</v>
      </c>
      <c r="J18" s="4">
        <f t="shared" ref="J18" si="33">S18</f>
        <v>0</v>
      </c>
      <c r="O18">
        <v>0</v>
      </c>
      <c r="P18">
        <f t="shared" ref="P18" si="34">O18/1.2</f>
        <v>0</v>
      </c>
      <c r="Q18" s="13">
        <f t="shared" ref="Q18" si="35">P18/1.2</f>
        <v>0</v>
      </c>
      <c r="R18" s="2">
        <v>0</v>
      </c>
      <c r="S18" s="15"/>
      <c r="T18" s="15"/>
    </row>
    <row r="21" spans="1:26" ht="16.5" x14ac:dyDescent="0.3">
      <c r="C21" s="22" t="s">
        <v>14</v>
      </c>
      <c r="D21" s="18"/>
      <c r="E21" s="34"/>
      <c r="F21" s="40" t="s">
        <v>13</v>
      </c>
      <c r="H21"/>
      <c r="Q21"/>
      <c r="R21" s="9"/>
      <c r="S21" s="9"/>
      <c r="T21" s="9"/>
      <c r="U21" s="9"/>
    </row>
    <row r="22" spans="1:26" ht="34.5" customHeight="1" x14ac:dyDescent="0.3">
      <c r="C22" s="22" t="s">
        <v>15</v>
      </c>
      <c r="D22" s="18">
        <v>2024</v>
      </c>
      <c r="E22" s="34"/>
      <c r="F22" s="49" t="s">
        <v>34</v>
      </c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6"/>
      <c r="T22" s="6"/>
      <c r="U22" s="6"/>
    </row>
    <row r="23" spans="1:26" ht="16.5" x14ac:dyDescent="0.3">
      <c r="C23" s="23" t="s">
        <v>16</v>
      </c>
      <c r="D23" s="24">
        <v>2023</v>
      </c>
      <c r="E23" s="34"/>
      <c r="Q23"/>
      <c r="R23" s="9"/>
      <c r="S23" s="9"/>
      <c r="T23" s="9"/>
      <c r="U23" s="9"/>
      <c r="W23" s="9"/>
      <c r="X23" s="9"/>
      <c r="Y23" s="9"/>
      <c r="Z23" s="9"/>
    </row>
    <row r="24" spans="1:26" ht="20.25" customHeight="1" x14ac:dyDescent="0.3">
      <c r="C24" s="25" t="s">
        <v>17</v>
      </c>
      <c r="D24" s="24">
        <v>0</v>
      </c>
      <c r="E24" s="34"/>
      <c r="G24" s="13"/>
      <c r="Q24"/>
      <c r="R24" s="9"/>
      <c r="S24" s="9" t="e">
        <f>F14*1.1</f>
        <v>#DIV/0!</v>
      </c>
      <c r="T24" s="9"/>
      <c r="U24" s="9"/>
      <c r="W24" s="9"/>
      <c r="X24" s="9"/>
      <c r="Y24" s="9"/>
      <c r="Z24" s="9"/>
    </row>
    <row r="25" spans="1:26" ht="16.5" x14ac:dyDescent="0.3">
      <c r="C25" s="26"/>
      <c r="D25" s="24">
        <f>D24-60</f>
        <v>-60</v>
      </c>
      <c r="E25" s="34"/>
      <c r="F25" s="4"/>
      <c r="G25" s="13"/>
      <c r="I25" s="13"/>
      <c r="J25" s="13"/>
      <c r="K25" s="13"/>
      <c r="L25" s="13"/>
      <c r="M25" s="13"/>
      <c r="N25" s="13"/>
      <c r="O25" s="13"/>
      <c r="P25" s="13"/>
      <c r="R25" s="13"/>
      <c r="S25" s="13"/>
      <c r="T25" s="13"/>
      <c r="U25" s="13"/>
      <c r="W25" s="9"/>
      <c r="X25" s="9"/>
      <c r="Y25" s="9"/>
      <c r="Z25" s="9"/>
    </row>
    <row r="26" spans="1:26" ht="16.5" x14ac:dyDescent="0.3">
      <c r="C26" s="26" t="s">
        <v>18</v>
      </c>
      <c r="D26" s="27">
        <f>174*2800</f>
        <v>487200</v>
      </c>
      <c r="E26" s="35"/>
      <c r="W26" s="9"/>
      <c r="X26" s="9"/>
      <c r="Y26" s="9"/>
      <c r="Z26" s="9"/>
    </row>
    <row r="27" spans="1:26" ht="27.75" customHeight="1" x14ac:dyDescent="0.3">
      <c r="C27" s="26" t="s">
        <v>19</v>
      </c>
      <c r="D27" s="24"/>
      <c r="E27" s="34"/>
      <c r="F27" s="16"/>
      <c r="W27" s="13"/>
      <c r="X27" s="9"/>
      <c r="Y27" s="9"/>
      <c r="Z27" s="9"/>
    </row>
    <row r="28" spans="1:26" ht="16.5" x14ac:dyDescent="0.3">
      <c r="C28" s="26" t="s">
        <v>20</v>
      </c>
      <c r="D28" s="28">
        <f>100-10</f>
        <v>90</v>
      </c>
      <c r="E28" s="34"/>
      <c r="F28" t="s">
        <v>32</v>
      </c>
      <c r="G28" s="45">
        <v>140</v>
      </c>
      <c r="H28" s="46" t="s">
        <v>33</v>
      </c>
      <c r="I28" s="13"/>
      <c r="O28" s="42"/>
      <c r="S28" s="9"/>
      <c r="T28" s="9"/>
      <c r="U28" s="9"/>
      <c r="V28" s="9"/>
      <c r="W28" s="9"/>
      <c r="X28" s="9"/>
      <c r="Y28" s="9"/>
      <c r="Z28" s="9"/>
    </row>
    <row r="29" spans="1:26" ht="16.5" x14ac:dyDescent="0.3">
      <c r="C29" s="22" t="s">
        <v>28</v>
      </c>
      <c r="D29" s="24">
        <f>(100-10)*D24/60</f>
        <v>0</v>
      </c>
      <c r="E29" s="34"/>
      <c r="F29" s="4" t="s">
        <v>31</v>
      </c>
      <c r="G29">
        <v>4000000</v>
      </c>
      <c r="H29" s="47" t="s">
        <v>36</v>
      </c>
      <c r="I29" s="21"/>
      <c r="J29">
        <f>145*1.2</f>
        <v>174</v>
      </c>
      <c r="S29" s="9"/>
      <c r="T29" s="9"/>
      <c r="U29" s="9"/>
      <c r="V29" s="9"/>
      <c r="W29" s="9"/>
      <c r="X29" s="9"/>
      <c r="Y29" s="9"/>
      <c r="Z29" s="9"/>
    </row>
    <row r="30" spans="1:26" ht="16.5" x14ac:dyDescent="0.3">
      <c r="C30" s="22"/>
      <c r="D30" s="29">
        <f>D29%</f>
        <v>0</v>
      </c>
      <c r="E30" s="34"/>
      <c r="S30" s="9"/>
      <c r="T30" s="9"/>
      <c r="U30" s="9"/>
      <c r="V30" s="9"/>
      <c r="W30" s="9"/>
      <c r="X30" s="9"/>
      <c r="Y30" s="9"/>
      <c r="Z30" s="9"/>
    </row>
    <row r="31" spans="1:26" ht="16.5" x14ac:dyDescent="0.3">
      <c r="C31" s="22" t="s">
        <v>21</v>
      </c>
      <c r="D31" s="19">
        <f>ROUND((D26*D30),0)</f>
        <v>0</v>
      </c>
      <c r="E31" s="36"/>
      <c r="S31" s="9"/>
      <c r="T31" s="9"/>
      <c r="U31" s="9"/>
      <c r="V31" s="9"/>
      <c r="W31" s="9"/>
      <c r="X31" s="9"/>
      <c r="Y31" s="9"/>
      <c r="Z31" s="9"/>
    </row>
    <row r="32" spans="1:26" ht="16.5" x14ac:dyDescent="0.3">
      <c r="C32" s="22" t="s">
        <v>35</v>
      </c>
      <c r="D32" s="19">
        <f>13.52*10.764</f>
        <v>145.52928</v>
      </c>
      <c r="S32" s="9"/>
      <c r="T32" s="9"/>
      <c r="U32" s="9"/>
      <c r="V32" s="9"/>
      <c r="W32" s="9"/>
      <c r="X32" s="9"/>
      <c r="Y32" s="9"/>
      <c r="Z32" s="9"/>
    </row>
    <row r="33" spans="3:26" ht="16.5" x14ac:dyDescent="0.3">
      <c r="C33" s="26" t="s">
        <v>22</v>
      </c>
      <c r="D33" s="19">
        <v>30000</v>
      </c>
      <c r="E33" s="43"/>
      <c r="S33" s="9"/>
      <c r="T33" s="9"/>
      <c r="U33" s="9"/>
      <c r="V33" s="9"/>
      <c r="W33" s="9"/>
      <c r="X33" s="9"/>
      <c r="Y33" s="9"/>
      <c r="Z33" s="9"/>
    </row>
    <row r="34" spans="3:26" ht="16.5" x14ac:dyDescent="0.3">
      <c r="C34" s="26" t="s">
        <v>23</v>
      </c>
      <c r="D34" s="19">
        <f>D33*D32</f>
        <v>4365878.4000000004</v>
      </c>
      <c r="E34" s="44"/>
      <c r="S34" s="9"/>
      <c r="T34" s="9"/>
      <c r="U34" s="9"/>
      <c r="V34" s="9"/>
      <c r="W34" s="9"/>
      <c r="X34" s="9"/>
      <c r="Y34" s="9"/>
      <c r="Z34" s="9"/>
    </row>
    <row r="35" spans="3:26" ht="16.5" x14ac:dyDescent="0.3">
      <c r="C35" s="30" t="s">
        <v>24</v>
      </c>
      <c r="D35" s="31">
        <f>D34-D31</f>
        <v>4365878.4000000004</v>
      </c>
      <c r="E35" s="41"/>
      <c r="F35" s="6"/>
      <c r="H35" s="14"/>
      <c r="I35" s="6"/>
      <c r="J35" s="6"/>
      <c r="K35" s="6"/>
      <c r="L35" s="6"/>
      <c r="M35" s="6"/>
      <c r="N35" s="6"/>
      <c r="O35" s="6"/>
      <c r="P35" s="6"/>
      <c r="S35" s="9"/>
      <c r="T35" s="9"/>
      <c r="U35" s="9"/>
      <c r="V35" s="9"/>
      <c r="W35" s="9"/>
      <c r="X35" s="9"/>
      <c r="Y35" s="9"/>
      <c r="Z35" s="9"/>
    </row>
    <row r="36" spans="3:26" ht="16.5" x14ac:dyDescent="0.3">
      <c r="C36" s="30" t="s">
        <v>25</v>
      </c>
      <c r="D36" s="31">
        <f>D35*0.9</f>
        <v>3929290.5600000005</v>
      </c>
      <c r="G36" s="42"/>
      <c r="S36" s="9"/>
      <c r="T36" s="9"/>
      <c r="U36" s="9"/>
      <c r="V36" s="9"/>
      <c r="W36" s="9"/>
      <c r="X36" s="9"/>
      <c r="Y36" s="9"/>
      <c r="Z36" s="9"/>
    </row>
    <row r="37" spans="3:26" ht="16.5" x14ac:dyDescent="0.3">
      <c r="C37" s="32" t="s">
        <v>26</v>
      </c>
      <c r="D37" s="31">
        <f>D35*0.8</f>
        <v>3492702.7200000007</v>
      </c>
      <c r="S37" s="9"/>
      <c r="T37" s="9"/>
      <c r="U37" s="9"/>
      <c r="V37" s="9"/>
      <c r="W37" s="9"/>
      <c r="X37" s="9"/>
      <c r="Y37" s="9"/>
      <c r="Z37" s="9"/>
    </row>
    <row r="38" spans="3:26" ht="16.5" x14ac:dyDescent="0.3">
      <c r="C38" s="30" t="s">
        <v>27</v>
      </c>
      <c r="D38" s="33">
        <f>D35*0.025/12</f>
        <v>9095.5800000000017</v>
      </c>
      <c r="E38" s="43"/>
      <c r="S38" s="9"/>
      <c r="T38" s="10"/>
      <c r="U38" s="9"/>
      <c r="V38" s="9"/>
      <c r="W38" s="9"/>
      <c r="X38" s="9"/>
      <c r="Y38" s="9"/>
      <c r="Z38" s="9"/>
    </row>
    <row r="39" spans="3:26" ht="16.5" x14ac:dyDescent="0.3">
      <c r="C39" s="37"/>
      <c r="D39" s="38"/>
      <c r="S39" s="10"/>
      <c r="T39" s="9"/>
      <c r="U39" s="9"/>
      <c r="V39" s="9"/>
      <c r="W39" s="9"/>
      <c r="X39" s="9"/>
      <c r="Y39" s="9"/>
      <c r="Z39" s="9"/>
    </row>
    <row r="40" spans="3:26" x14ac:dyDescent="0.25">
      <c r="S40" s="9"/>
      <c r="T40" s="9"/>
      <c r="U40" s="9"/>
      <c r="V40" s="9">
        <f>2.5*4.5</f>
        <v>11.25</v>
      </c>
      <c r="W40" s="9"/>
      <c r="X40" s="9"/>
      <c r="Y40" s="9"/>
      <c r="Z40" s="9"/>
    </row>
    <row r="45" spans="3:26" x14ac:dyDescent="0.25">
      <c r="C45" s="42"/>
    </row>
  </sheetData>
  <mergeCells count="1">
    <mergeCell ref="F22:R2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zoomScaleNormal="100" workbookViewId="0">
      <selection activeCell="J40" sqref="J40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P28" sqref="P28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A1ED5-FFA6-498C-AC0E-A0559B2D416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DDA5C-3142-41E6-A43B-54B3B5E4F2B9}">
  <dimension ref="A1"/>
  <sheetViews>
    <sheetView workbookViewId="0">
      <selection activeCell="Q31" sqref="Q31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81F16-3F28-47D5-B4E5-9325E6F62469}">
  <dimension ref="A1:Z45"/>
  <sheetViews>
    <sheetView tabSelected="1" topLeftCell="A13" workbookViewId="0">
      <selection activeCell="U38" sqref="U38"/>
    </sheetView>
  </sheetViews>
  <sheetFormatPr defaultRowHeight="15" x14ac:dyDescent="0.25"/>
  <cols>
    <col min="1" max="1" width="4.28515625" customWidth="1"/>
    <col min="2" max="2" width="11.140625" bestFit="1" customWidth="1"/>
    <col min="3" max="3" width="28.42578125" customWidth="1"/>
    <col min="4" max="4" width="18.140625" customWidth="1"/>
    <col min="5" max="5" width="15.42578125" customWidth="1"/>
    <col min="6" max="6" width="16.42578125" customWidth="1"/>
    <col min="7" max="7" width="19" customWidth="1"/>
    <col min="8" max="8" width="13" style="13" customWidth="1"/>
    <col min="9" max="9" width="13.1406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0.7109375" customWidth="1"/>
    <col min="17" max="17" width="10.7109375" style="13" customWidth="1"/>
    <col min="18" max="18" width="20.5703125" customWidth="1"/>
    <col min="19" max="19" width="8.85546875" customWidth="1"/>
  </cols>
  <sheetData>
    <row r="1" spans="1:19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7" t="s">
        <v>6</v>
      </c>
      <c r="R1" s="1" t="s">
        <v>1</v>
      </c>
      <c r="S1" s="1" t="s">
        <v>3</v>
      </c>
    </row>
    <row r="2" spans="1:19" s="1" customFormat="1" ht="18.75" x14ac:dyDescent="0.3">
      <c r="A2" s="3"/>
      <c r="B2" s="3"/>
      <c r="C2" s="3"/>
      <c r="D2" s="3"/>
      <c r="E2" s="3"/>
      <c r="F2" s="7"/>
      <c r="G2" s="39" t="s">
        <v>30</v>
      </c>
      <c r="H2" s="11"/>
      <c r="I2" s="3"/>
      <c r="J2" s="3"/>
      <c r="Q2" s="17"/>
    </row>
    <row r="3" spans="1:19" x14ac:dyDescent="0.25">
      <c r="A3" s="4">
        <f t="shared" ref="A3:A18" si="0">N3</f>
        <v>0</v>
      </c>
      <c r="B3" s="4">
        <f t="shared" ref="B3:B18" si="1">Q3</f>
        <v>175</v>
      </c>
      <c r="C3" s="4">
        <f>B3*1.2</f>
        <v>210</v>
      </c>
      <c r="D3" s="4">
        <f t="shared" ref="D3:D18" si="2">C3*1.2</f>
        <v>252</v>
      </c>
      <c r="E3" s="5">
        <f t="shared" ref="E3:E18" si="3">R3</f>
        <v>5200000</v>
      </c>
      <c r="F3" s="48">
        <f t="shared" ref="F3:F18" si="4">ROUND((E3/B3),0)</f>
        <v>29714</v>
      </c>
      <c r="G3" s="4">
        <f t="shared" ref="G3:G18" si="5">ROUND((E3/C3),0)</f>
        <v>24762</v>
      </c>
      <c r="H3" s="20">
        <f t="shared" ref="H3:H18" si="6">ROUND((E3/D3),0)</f>
        <v>20635</v>
      </c>
      <c r="I3" s="4" t="e">
        <f>#REF!</f>
        <v>#REF!</v>
      </c>
      <c r="J3" s="4">
        <f t="shared" ref="J3:J11" si="7">S3</f>
        <v>0</v>
      </c>
      <c r="O3">
        <v>252</v>
      </c>
      <c r="P3">
        <f t="shared" ref="P3:Q11" si="8">O3/1.2</f>
        <v>210</v>
      </c>
      <c r="Q3" s="13">
        <f t="shared" si="8"/>
        <v>175</v>
      </c>
      <c r="R3" s="2">
        <v>5200000</v>
      </c>
    </row>
    <row r="4" spans="1:19" x14ac:dyDescent="0.25">
      <c r="A4" s="4">
        <f t="shared" si="0"/>
        <v>0</v>
      </c>
      <c r="B4" s="4">
        <f t="shared" si="1"/>
        <v>347.22222222222223</v>
      </c>
      <c r="C4" s="4">
        <f t="shared" ref="C4:C18" si="9">B4*1.2</f>
        <v>416.66666666666669</v>
      </c>
      <c r="D4" s="4">
        <f t="shared" si="2"/>
        <v>500</v>
      </c>
      <c r="E4" s="5">
        <f t="shared" si="3"/>
        <v>10000000</v>
      </c>
      <c r="F4" s="48">
        <f t="shared" si="4"/>
        <v>28800</v>
      </c>
      <c r="G4" s="4">
        <f t="shared" si="5"/>
        <v>24000</v>
      </c>
      <c r="H4" s="20">
        <f t="shared" si="6"/>
        <v>20000</v>
      </c>
      <c r="I4" s="4" t="e">
        <f>#REF!</f>
        <v>#REF!</v>
      </c>
      <c r="J4" s="4">
        <f t="shared" si="7"/>
        <v>0</v>
      </c>
      <c r="O4">
        <v>500</v>
      </c>
      <c r="P4">
        <f t="shared" si="8"/>
        <v>416.66666666666669</v>
      </c>
      <c r="Q4" s="13">
        <f t="shared" si="8"/>
        <v>347.22222222222223</v>
      </c>
      <c r="R4" s="2">
        <v>10000000</v>
      </c>
    </row>
    <row r="5" spans="1:19" x14ac:dyDescent="0.25">
      <c r="A5" s="4">
        <f t="shared" si="0"/>
        <v>0</v>
      </c>
      <c r="B5" s="4">
        <f t="shared" si="1"/>
        <v>180</v>
      </c>
      <c r="C5" s="4">
        <f t="shared" si="9"/>
        <v>216</v>
      </c>
      <c r="D5" s="4">
        <f t="shared" si="2"/>
        <v>259.2</v>
      </c>
      <c r="E5" s="5">
        <f t="shared" si="3"/>
        <v>3000000</v>
      </c>
      <c r="F5" s="4">
        <f t="shared" si="4"/>
        <v>16667</v>
      </c>
      <c r="G5" s="4">
        <f t="shared" si="5"/>
        <v>13889</v>
      </c>
      <c r="H5" s="20">
        <f t="shared" si="6"/>
        <v>11574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 s="13">
        <v>180</v>
      </c>
      <c r="R5" s="2">
        <v>3000000</v>
      </c>
    </row>
    <row r="6" spans="1:19" x14ac:dyDescent="0.25">
      <c r="A6" s="4">
        <f t="shared" si="0"/>
        <v>0</v>
      </c>
      <c r="B6" s="4">
        <f t="shared" si="1"/>
        <v>162.5</v>
      </c>
      <c r="C6" s="4">
        <f t="shared" si="9"/>
        <v>195</v>
      </c>
      <c r="D6" s="4">
        <f t="shared" si="2"/>
        <v>234</v>
      </c>
      <c r="E6" s="5">
        <f t="shared" si="3"/>
        <v>3700000</v>
      </c>
      <c r="F6" s="4">
        <f t="shared" si="4"/>
        <v>22769</v>
      </c>
      <c r="G6" s="4">
        <f t="shared" si="5"/>
        <v>18974</v>
      </c>
      <c r="H6" s="20">
        <f t="shared" si="6"/>
        <v>15812</v>
      </c>
      <c r="I6" s="4" t="e">
        <f>#REF!</f>
        <v>#REF!</v>
      </c>
      <c r="J6" s="4">
        <f t="shared" si="7"/>
        <v>0</v>
      </c>
      <c r="O6">
        <v>0</v>
      </c>
      <c r="P6">
        <v>195</v>
      </c>
      <c r="Q6" s="13">
        <f t="shared" si="8"/>
        <v>162.5</v>
      </c>
      <c r="R6" s="2">
        <v>3700000</v>
      </c>
    </row>
    <row r="7" spans="1:19" x14ac:dyDescent="0.25">
      <c r="A7" s="4">
        <f t="shared" si="0"/>
        <v>0</v>
      </c>
      <c r="B7" s="4">
        <f t="shared" si="1"/>
        <v>150</v>
      </c>
      <c r="C7" s="4">
        <f t="shared" si="9"/>
        <v>180</v>
      </c>
      <c r="D7" s="4">
        <f t="shared" si="2"/>
        <v>216</v>
      </c>
      <c r="E7" s="5">
        <f t="shared" si="3"/>
        <v>5900000</v>
      </c>
      <c r="F7" s="48">
        <f t="shared" si="4"/>
        <v>39333</v>
      </c>
      <c r="G7" s="4">
        <f t="shared" si="5"/>
        <v>32778</v>
      </c>
      <c r="H7" s="20">
        <f t="shared" si="6"/>
        <v>27315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 s="13">
        <v>150</v>
      </c>
      <c r="R7" s="2">
        <v>5900000</v>
      </c>
    </row>
    <row r="8" spans="1:19" x14ac:dyDescent="0.25">
      <c r="A8" s="4">
        <f t="shared" si="0"/>
        <v>0</v>
      </c>
      <c r="B8" s="4">
        <f t="shared" si="1"/>
        <v>333.33333333333337</v>
      </c>
      <c r="C8" s="4">
        <f t="shared" si="9"/>
        <v>400.00000000000006</v>
      </c>
      <c r="D8" s="4">
        <f t="shared" si="2"/>
        <v>480.00000000000006</v>
      </c>
      <c r="E8" s="5">
        <f t="shared" si="3"/>
        <v>8900000</v>
      </c>
      <c r="F8" s="4">
        <f t="shared" si="4"/>
        <v>26700</v>
      </c>
      <c r="G8" s="4">
        <f t="shared" si="5"/>
        <v>22250</v>
      </c>
      <c r="H8" s="20">
        <f t="shared" si="6"/>
        <v>18542</v>
      </c>
      <c r="I8" s="4" t="e">
        <f>#REF!</f>
        <v>#REF!</v>
      </c>
      <c r="J8" s="4">
        <f t="shared" si="7"/>
        <v>0</v>
      </c>
      <c r="O8">
        <v>0</v>
      </c>
      <c r="P8">
        <v>400</v>
      </c>
      <c r="Q8" s="13">
        <f t="shared" si="8"/>
        <v>333.33333333333337</v>
      </c>
      <c r="R8" s="2">
        <v>8900000</v>
      </c>
    </row>
    <row r="9" spans="1:19" x14ac:dyDescent="0.25">
      <c r="A9" s="4">
        <f t="shared" si="0"/>
        <v>0</v>
      </c>
      <c r="B9" s="4">
        <f t="shared" si="1"/>
        <v>191.66666666666669</v>
      </c>
      <c r="C9" s="4">
        <f t="shared" si="9"/>
        <v>230.00000000000003</v>
      </c>
      <c r="D9" s="4">
        <f t="shared" si="2"/>
        <v>276</v>
      </c>
      <c r="E9" s="5">
        <f t="shared" si="3"/>
        <v>4500000</v>
      </c>
      <c r="F9" s="4">
        <f t="shared" si="4"/>
        <v>23478</v>
      </c>
      <c r="G9" s="4">
        <f t="shared" si="5"/>
        <v>19565</v>
      </c>
      <c r="H9" s="20">
        <f t="shared" si="6"/>
        <v>16304</v>
      </c>
      <c r="I9" s="4" t="e">
        <f>#REF!</f>
        <v>#REF!</v>
      </c>
      <c r="J9" s="4">
        <f t="shared" si="7"/>
        <v>0</v>
      </c>
      <c r="O9">
        <v>0</v>
      </c>
      <c r="P9">
        <v>230</v>
      </c>
      <c r="Q9" s="13">
        <f t="shared" si="8"/>
        <v>191.66666666666669</v>
      </c>
      <c r="R9" s="2">
        <v>4500000</v>
      </c>
    </row>
    <row r="10" spans="1:19" x14ac:dyDescent="0.25">
      <c r="A10" s="4">
        <f t="shared" si="0"/>
        <v>0</v>
      </c>
      <c r="B10" s="4">
        <f t="shared" si="1"/>
        <v>208.33333333333334</v>
      </c>
      <c r="C10" s="4">
        <f t="shared" si="9"/>
        <v>250</v>
      </c>
      <c r="D10" s="4">
        <f t="shared" si="2"/>
        <v>300</v>
      </c>
      <c r="E10" s="5">
        <f t="shared" si="3"/>
        <v>8000000</v>
      </c>
      <c r="F10" s="48">
        <f t="shared" si="4"/>
        <v>38400</v>
      </c>
      <c r="G10" s="4">
        <f t="shared" si="5"/>
        <v>32000</v>
      </c>
      <c r="H10" s="20">
        <f t="shared" si="6"/>
        <v>26667</v>
      </c>
      <c r="I10" s="4" t="e">
        <f>#REF!</f>
        <v>#REF!</v>
      </c>
      <c r="J10" s="4">
        <f t="shared" si="7"/>
        <v>0</v>
      </c>
      <c r="O10">
        <v>0</v>
      </c>
      <c r="P10">
        <v>250</v>
      </c>
      <c r="Q10" s="13">
        <f t="shared" si="8"/>
        <v>208.33333333333334</v>
      </c>
      <c r="R10" s="2">
        <v>8000000</v>
      </c>
    </row>
    <row r="11" spans="1:19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2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ref="P11" si="10">O11/1.2</f>
        <v>0</v>
      </c>
      <c r="Q11" s="13">
        <f t="shared" si="8"/>
        <v>0</v>
      </c>
      <c r="R11" s="2">
        <v>0</v>
      </c>
    </row>
    <row r="12" spans="1:19" ht="18.75" x14ac:dyDescent="0.3">
      <c r="A12" s="4"/>
      <c r="B12" s="4"/>
      <c r="C12" s="4"/>
      <c r="D12" s="4"/>
      <c r="E12" s="5"/>
      <c r="F12" s="4"/>
      <c r="G12" s="39" t="s">
        <v>29</v>
      </c>
      <c r="H12" s="20"/>
      <c r="I12" s="4"/>
      <c r="J12" s="4"/>
      <c r="R12" s="2"/>
    </row>
    <row r="13" spans="1:19" x14ac:dyDescent="0.25">
      <c r="A13" s="4">
        <f t="shared" si="0"/>
        <v>0</v>
      </c>
      <c r="B13" s="4">
        <f t="shared" si="1"/>
        <v>158.33333333333334</v>
      </c>
      <c r="C13" s="4">
        <f t="shared" si="9"/>
        <v>190</v>
      </c>
      <c r="D13" s="4">
        <f t="shared" si="2"/>
        <v>228</v>
      </c>
      <c r="E13" s="5">
        <f t="shared" si="3"/>
        <v>3000000</v>
      </c>
      <c r="F13" s="4">
        <f t="shared" si="4"/>
        <v>18947</v>
      </c>
      <c r="G13" s="4">
        <f t="shared" si="5"/>
        <v>15789</v>
      </c>
      <c r="H13" s="20">
        <f t="shared" si="6"/>
        <v>13158</v>
      </c>
      <c r="I13" s="4" t="e">
        <f>#REF!</f>
        <v>#REF!</v>
      </c>
      <c r="J13" s="4">
        <f t="shared" ref="J13:J18" si="11">S13</f>
        <v>0</v>
      </c>
      <c r="O13">
        <v>0</v>
      </c>
      <c r="P13">
        <v>190</v>
      </c>
      <c r="Q13" s="13">
        <f t="shared" ref="Q13:Q18" si="12">P13/1.2</f>
        <v>158.33333333333334</v>
      </c>
      <c r="R13" s="2">
        <v>3000000</v>
      </c>
    </row>
    <row r="14" spans="1:19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20" t="e">
        <f t="shared" si="6"/>
        <v>#DIV/0!</v>
      </c>
      <c r="I14" s="4" t="e">
        <f>#REF!</f>
        <v>#REF!</v>
      </c>
      <c r="J14" s="4">
        <f t="shared" si="11"/>
        <v>0</v>
      </c>
      <c r="O14">
        <v>0</v>
      </c>
      <c r="P14">
        <f t="shared" ref="P14:P18" si="13">O14/1.2</f>
        <v>0</v>
      </c>
      <c r="Q14" s="13">
        <f t="shared" si="12"/>
        <v>0</v>
      </c>
      <c r="R14" s="2">
        <v>0</v>
      </c>
    </row>
    <row r="15" spans="1:19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20" t="e">
        <f t="shared" si="6"/>
        <v>#DIV/0!</v>
      </c>
      <c r="I15" s="4" t="e">
        <f>#REF!</f>
        <v>#REF!</v>
      </c>
      <c r="J15" s="4">
        <f t="shared" si="11"/>
        <v>0</v>
      </c>
      <c r="O15">
        <v>0</v>
      </c>
      <c r="P15">
        <f t="shared" si="13"/>
        <v>0</v>
      </c>
      <c r="Q15" s="13">
        <f t="shared" si="12"/>
        <v>0</v>
      </c>
      <c r="R15" s="2">
        <v>0</v>
      </c>
    </row>
    <row r="16" spans="1:19" x14ac:dyDescent="0.25">
      <c r="A16" s="4">
        <f t="shared" si="0"/>
        <v>0</v>
      </c>
      <c r="B16" s="4">
        <f t="shared" si="1"/>
        <v>0</v>
      </c>
      <c r="C16" s="4">
        <f t="shared" si="9"/>
        <v>0</v>
      </c>
      <c r="D16" s="4">
        <f t="shared" si="2"/>
        <v>0</v>
      </c>
      <c r="E16" s="5">
        <f t="shared" si="3"/>
        <v>0</v>
      </c>
      <c r="F16" s="4" t="e">
        <f t="shared" si="4"/>
        <v>#DIV/0!</v>
      </c>
      <c r="G16" s="4" t="e">
        <f t="shared" si="5"/>
        <v>#DIV/0!</v>
      </c>
      <c r="H16" s="20" t="e">
        <f t="shared" si="6"/>
        <v>#DIV/0!</v>
      </c>
      <c r="I16" s="4" t="e">
        <f>#REF!</f>
        <v>#REF!</v>
      </c>
      <c r="J16" s="4">
        <f t="shared" si="11"/>
        <v>0</v>
      </c>
      <c r="O16">
        <v>0</v>
      </c>
      <c r="P16">
        <f t="shared" si="13"/>
        <v>0</v>
      </c>
      <c r="Q16" s="13">
        <f t="shared" si="12"/>
        <v>0</v>
      </c>
      <c r="R16" s="2">
        <v>0</v>
      </c>
    </row>
    <row r="17" spans="1:26" x14ac:dyDescent="0.25">
      <c r="A17" s="4">
        <f t="shared" si="0"/>
        <v>0</v>
      </c>
      <c r="B17" s="4">
        <f t="shared" si="1"/>
        <v>0</v>
      </c>
      <c r="C17" s="4">
        <f t="shared" si="9"/>
        <v>0</v>
      </c>
      <c r="D17" s="4">
        <f t="shared" si="2"/>
        <v>0</v>
      </c>
      <c r="E17" s="5">
        <f t="shared" si="3"/>
        <v>0</v>
      </c>
      <c r="F17" s="8" t="e">
        <f t="shared" si="4"/>
        <v>#DIV/0!</v>
      </c>
      <c r="G17" s="8" t="e">
        <f t="shared" si="5"/>
        <v>#DIV/0!</v>
      </c>
      <c r="H17" s="12" t="e">
        <f t="shared" si="6"/>
        <v>#DIV/0!</v>
      </c>
      <c r="I17" s="4" t="e">
        <f>#REF!</f>
        <v>#REF!</v>
      </c>
      <c r="J17" s="4">
        <f t="shared" si="11"/>
        <v>0</v>
      </c>
      <c r="O17">
        <v>0</v>
      </c>
      <c r="P17">
        <f t="shared" si="13"/>
        <v>0</v>
      </c>
      <c r="Q17" s="13">
        <f t="shared" si="12"/>
        <v>0</v>
      </c>
      <c r="R17" s="2">
        <v>0</v>
      </c>
      <c r="S17" s="15"/>
      <c r="T17" s="15"/>
    </row>
    <row r="18" spans="1:26" x14ac:dyDescent="0.25">
      <c r="A18" s="4">
        <f t="shared" si="0"/>
        <v>0</v>
      </c>
      <c r="B18" s="4">
        <f t="shared" si="1"/>
        <v>0</v>
      </c>
      <c r="C18" s="4">
        <f t="shared" si="9"/>
        <v>0</v>
      </c>
      <c r="D18" s="4">
        <f t="shared" si="2"/>
        <v>0</v>
      </c>
      <c r="E18" s="5">
        <f t="shared" si="3"/>
        <v>0</v>
      </c>
      <c r="F18" s="8" t="e">
        <f t="shared" si="4"/>
        <v>#DIV/0!</v>
      </c>
      <c r="G18" s="8" t="e">
        <f t="shared" si="5"/>
        <v>#DIV/0!</v>
      </c>
      <c r="H18" s="12" t="e">
        <f t="shared" si="6"/>
        <v>#DIV/0!</v>
      </c>
      <c r="I18" s="4" t="e">
        <f>#REF!</f>
        <v>#REF!</v>
      </c>
      <c r="J18" s="4">
        <f t="shared" si="11"/>
        <v>0</v>
      </c>
      <c r="O18">
        <v>0</v>
      </c>
      <c r="P18">
        <f t="shared" si="13"/>
        <v>0</v>
      </c>
      <c r="Q18" s="13">
        <f t="shared" si="12"/>
        <v>0</v>
      </c>
      <c r="R18" s="2">
        <v>0</v>
      </c>
      <c r="S18" s="15"/>
      <c r="T18" s="15"/>
    </row>
    <row r="21" spans="1:26" ht="16.5" x14ac:dyDescent="0.3">
      <c r="C21" s="22" t="s">
        <v>14</v>
      </c>
      <c r="D21" s="18"/>
      <c r="E21" s="34"/>
      <c r="F21" s="40" t="s">
        <v>13</v>
      </c>
      <c r="H21"/>
      <c r="Q21"/>
      <c r="R21" s="9"/>
      <c r="S21" s="9"/>
      <c r="T21" s="9"/>
      <c r="U21" s="9"/>
    </row>
    <row r="22" spans="1:26" ht="34.5" customHeight="1" x14ac:dyDescent="0.3">
      <c r="C22" s="22" t="s">
        <v>15</v>
      </c>
      <c r="D22" s="18">
        <v>2024</v>
      </c>
      <c r="E22" s="34"/>
      <c r="F22" s="49" t="s">
        <v>34</v>
      </c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6"/>
      <c r="T22" s="6"/>
      <c r="U22" s="6"/>
    </row>
    <row r="23" spans="1:26" ht="16.5" x14ac:dyDescent="0.3">
      <c r="C23" s="23" t="s">
        <v>16</v>
      </c>
      <c r="D23" s="24">
        <v>2023</v>
      </c>
      <c r="E23" s="34"/>
      <c r="Q23"/>
      <c r="R23" s="9"/>
      <c r="S23" s="9"/>
      <c r="T23" s="9"/>
      <c r="U23" s="9"/>
      <c r="W23" s="9"/>
      <c r="X23" s="9"/>
      <c r="Y23" s="9"/>
      <c r="Z23" s="9"/>
    </row>
    <row r="24" spans="1:26" ht="20.25" customHeight="1" x14ac:dyDescent="0.3">
      <c r="C24" s="25" t="s">
        <v>17</v>
      </c>
      <c r="D24" s="24">
        <v>0</v>
      </c>
      <c r="E24" s="34"/>
      <c r="G24" s="13"/>
      <c r="Q24"/>
      <c r="R24" s="9"/>
      <c r="S24" s="9" t="e">
        <f>F14*1.1</f>
        <v>#DIV/0!</v>
      </c>
      <c r="T24" s="9"/>
      <c r="U24" s="9"/>
      <c r="W24" s="9"/>
      <c r="X24" s="9"/>
      <c r="Y24" s="9"/>
      <c r="Z24" s="9"/>
    </row>
    <row r="25" spans="1:26" ht="16.5" x14ac:dyDescent="0.3">
      <c r="C25" s="26"/>
      <c r="D25" s="24">
        <f>D24-60</f>
        <v>-60</v>
      </c>
      <c r="E25" s="34"/>
      <c r="F25" s="4"/>
      <c r="G25" s="13"/>
      <c r="I25" s="13"/>
      <c r="J25" s="13"/>
      <c r="K25" s="13"/>
      <c r="L25" s="13"/>
      <c r="M25" s="13"/>
      <c r="N25" s="13"/>
      <c r="O25" s="13"/>
      <c r="P25" s="13"/>
      <c r="R25" s="13"/>
      <c r="S25" s="13"/>
      <c r="T25" s="13"/>
      <c r="U25" s="13"/>
      <c r="W25" s="9"/>
      <c r="X25" s="9"/>
      <c r="Y25" s="9"/>
      <c r="Z25" s="9"/>
    </row>
    <row r="26" spans="1:26" ht="16.5" x14ac:dyDescent="0.3">
      <c r="C26" s="26" t="s">
        <v>18</v>
      </c>
      <c r="D26" s="27">
        <f>175*2800</f>
        <v>490000</v>
      </c>
      <c r="E26" s="35"/>
      <c r="W26" s="9"/>
      <c r="X26" s="9"/>
      <c r="Y26" s="9"/>
      <c r="Z26" s="9"/>
    </row>
    <row r="27" spans="1:26" ht="27.75" customHeight="1" x14ac:dyDescent="0.3">
      <c r="C27" s="26" t="s">
        <v>19</v>
      </c>
      <c r="D27" s="24"/>
      <c r="E27" s="34"/>
      <c r="F27" s="16"/>
      <c r="W27" s="13"/>
      <c r="X27" s="9"/>
      <c r="Y27" s="9"/>
      <c r="Z27" s="9"/>
    </row>
    <row r="28" spans="1:26" ht="16.5" x14ac:dyDescent="0.3">
      <c r="C28" s="26" t="s">
        <v>20</v>
      </c>
      <c r="D28" s="28">
        <f>100-10</f>
        <v>90</v>
      </c>
      <c r="E28" s="34"/>
      <c r="F28" t="s">
        <v>32</v>
      </c>
      <c r="G28" s="45">
        <v>140</v>
      </c>
      <c r="H28" s="46" t="s">
        <v>33</v>
      </c>
      <c r="I28" s="13"/>
      <c r="J28">
        <v>146</v>
      </c>
      <c r="O28" s="42"/>
      <c r="S28" s="9"/>
      <c r="T28" s="9"/>
      <c r="U28" s="9"/>
      <c r="V28" s="9"/>
      <c r="W28" s="9"/>
      <c r="X28" s="9"/>
      <c r="Y28" s="9"/>
      <c r="Z28" s="9"/>
    </row>
    <row r="29" spans="1:26" ht="16.5" x14ac:dyDescent="0.3">
      <c r="C29" s="22" t="s">
        <v>28</v>
      </c>
      <c r="D29" s="24">
        <f>(100-10)*D24/60</f>
        <v>0</v>
      </c>
      <c r="E29" s="34"/>
      <c r="F29" s="4" t="s">
        <v>31</v>
      </c>
      <c r="G29">
        <v>4000000</v>
      </c>
      <c r="H29" s="47" t="s">
        <v>36</v>
      </c>
      <c r="I29" s="21"/>
      <c r="J29">
        <f>145*1.2</f>
        <v>174</v>
      </c>
      <c r="S29" s="9"/>
      <c r="T29" s="9"/>
      <c r="U29" s="9"/>
      <c r="V29" s="9"/>
      <c r="W29" s="9"/>
      <c r="X29" s="9"/>
      <c r="Y29" s="9"/>
      <c r="Z29" s="9"/>
    </row>
    <row r="30" spans="1:26" ht="16.5" x14ac:dyDescent="0.3">
      <c r="C30" s="22"/>
      <c r="D30" s="29">
        <f>D29%</f>
        <v>0</v>
      </c>
      <c r="E30" s="34"/>
      <c r="S30" s="9"/>
      <c r="T30" s="9"/>
      <c r="U30" s="9"/>
      <c r="V30" s="9"/>
      <c r="W30" s="9"/>
      <c r="X30" s="9"/>
      <c r="Y30" s="9"/>
      <c r="Z30" s="9"/>
    </row>
    <row r="31" spans="1:26" ht="16.5" x14ac:dyDescent="0.3">
      <c r="C31" s="22" t="s">
        <v>21</v>
      </c>
      <c r="D31" s="19">
        <f>ROUND((D26*D30),0)</f>
        <v>0</v>
      </c>
      <c r="E31" s="36"/>
      <c r="S31" s="9"/>
      <c r="T31" s="9"/>
      <c r="U31" s="9"/>
      <c r="V31" s="9"/>
      <c r="W31" s="9"/>
      <c r="X31" s="9"/>
      <c r="Y31" s="9"/>
      <c r="Z31" s="9"/>
    </row>
    <row r="32" spans="1:26" ht="16.5" x14ac:dyDescent="0.3">
      <c r="C32" s="22" t="s">
        <v>35</v>
      </c>
      <c r="D32" s="19">
        <v>146</v>
      </c>
      <c r="S32" s="9"/>
      <c r="T32" s="9"/>
      <c r="U32" s="9"/>
      <c r="V32" s="9"/>
      <c r="W32" s="9"/>
      <c r="X32" s="9"/>
      <c r="Y32" s="9"/>
      <c r="Z32" s="9"/>
    </row>
    <row r="33" spans="3:26" ht="16.5" x14ac:dyDescent="0.3">
      <c r="C33" s="26" t="s">
        <v>22</v>
      </c>
      <c r="D33" s="19">
        <v>30000</v>
      </c>
      <c r="E33" s="43"/>
      <c r="S33" s="9"/>
      <c r="T33" s="9"/>
      <c r="U33" s="9"/>
      <c r="V33" s="9"/>
      <c r="W33" s="9"/>
      <c r="X33" s="9"/>
      <c r="Y33" s="9"/>
      <c r="Z33" s="9"/>
    </row>
    <row r="34" spans="3:26" ht="16.5" x14ac:dyDescent="0.3">
      <c r="C34" s="26" t="s">
        <v>23</v>
      </c>
      <c r="D34" s="19">
        <f>D33*D32</f>
        <v>4380000</v>
      </c>
      <c r="E34" s="44"/>
      <c r="S34" s="9"/>
      <c r="T34" s="9"/>
      <c r="U34" s="9"/>
      <c r="V34" s="9"/>
      <c r="W34" s="9"/>
      <c r="X34" s="9"/>
      <c r="Y34" s="9"/>
      <c r="Z34" s="9"/>
    </row>
    <row r="35" spans="3:26" ht="16.5" x14ac:dyDescent="0.3">
      <c r="C35" s="30" t="s">
        <v>24</v>
      </c>
      <c r="D35" s="31">
        <f>D34-D31</f>
        <v>4380000</v>
      </c>
      <c r="E35" s="41"/>
      <c r="F35" s="6"/>
      <c r="H35" s="14"/>
      <c r="I35" s="6"/>
      <c r="J35" s="6"/>
      <c r="K35" s="6"/>
      <c r="L35" s="6"/>
      <c r="M35" s="6"/>
      <c r="N35" s="6"/>
      <c r="O35" s="6"/>
      <c r="P35" s="6"/>
      <c r="S35" s="9"/>
      <c r="T35" s="9"/>
      <c r="U35" s="9"/>
      <c r="V35" s="9"/>
      <c r="W35" s="9"/>
      <c r="X35" s="9"/>
      <c r="Y35" s="9"/>
      <c r="Z35" s="9"/>
    </row>
    <row r="36" spans="3:26" ht="16.5" x14ac:dyDescent="0.3">
      <c r="C36" s="30" t="s">
        <v>25</v>
      </c>
      <c r="D36" s="31">
        <f>D35*0.9</f>
        <v>3942000</v>
      </c>
      <c r="G36" s="42"/>
      <c r="S36" s="9"/>
      <c r="T36" s="9"/>
      <c r="U36" s="9"/>
      <c r="V36" s="9"/>
      <c r="W36" s="9"/>
      <c r="X36" s="9"/>
      <c r="Y36" s="9"/>
      <c r="Z36" s="9"/>
    </row>
    <row r="37" spans="3:26" ht="16.5" x14ac:dyDescent="0.3">
      <c r="C37" s="32" t="s">
        <v>26</v>
      </c>
      <c r="D37" s="31">
        <f>D35*0.8</f>
        <v>3504000</v>
      </c>
      <c r="S37" s="9"/>
      <c r="T37" s="9"/>
      <c r="U37" s="9"/>
      <c r="V37" s="9"/>
      <c r="W37" s="9"/>
      <c r="X37" s="9"/>
      <c r="Y37" s="9"/>
      <c r="Z37" s="9"/>
    </row>
    <row r="38" spans="3:26" ht="16.5" x14ac:dyDescent="0.3">
      <c r="C38" s="30" t="s">
        <v>27</v>
      </c>
      <c r="D38" s="33">
        <f>D35*0.025/12</f>
        <v>9125</v>
      </c>
      <c r="E38" s="43"/>
      <c r="S38" s="9"/>
      <c r="T38" s="10"/>
      <c r="U38" s="9"/>
      <c r="V38" s="9"/>
      <c r="W38" s="9"/>
      <c r="X38" s="9"/>
      <c r="Y38" s="9"/>
      <c r="Z38" s="9"/>
    </row>
    <row r="39" spans="3:26" ht="16.5" x14ac:dyDescent="0.3">
      <c r="C39" s="37"/>
      <c r="D39" s="38"/>
      <c r="S39" s="10"/>
      <c r="T39" s="9"/>
      <c r="U39" s="9"/>
      <c r="V39" s="9"/>
      <c r="W39" s="9"/>
      <c r="X39" s="9"/>
      <c r="Y39" s="9"/>
      <c r="Z39" s="9"/>
    </row>
    <row r="40" spans="3:26" x14ac:dyDescent="0.25">
      <c r="S40" s="9"/>
      <c r="T40" s="9"/>
      <c r="U40" s="9"/>
      <c r="V40" s="9">
        <f>2.5*4.5</f>
        <v>11.25</v>
      </c>
      <c r="W40" s="9"/>
      <c r="X40" s="9"/>
      <c r="Y40" s="9"/>
      <c r="Z40" s="9"/>
    </row>
    <row r="45" spans="3:26" x14ac:dyDescent="0.25">
      <c r="C45" s="42"/>
    </row>
  </sheetData>
  <mergeCells count="1">
    <mergeCell ref="F22:R2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C3C20-C10E-4FAF-B0A2-FA8B79184D65}">
  <dimension ref="A1"/>
  <sheetViews>
    <sheetView workbookViewId="0">
      <selection activeCell="N2" sqref="N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O2" sqref="O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M2" sqref="M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N2" sqref="N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Change in excel</vt:lpstr>
      <vt:lpstr>Sheet11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2024-05-18T12:39:32Z</dcterms:modified>
</cp:coreProperties>
</file>