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Bandra (West)\Sushma Hariya\Flat No. 103\"/>
    </mc:Choice>
  </mc:AlternateContent>
  <xr:revisionPtr revIDLastSave="0" documentId="13_ncr:1_{459D4028-4DB0-41E1-8FCA-E22B7CA38B18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1" i="23" l="1"/>
  <c r="G20" i="23"/>
  <c r="N25" i="24"/>
  <c r="N24" i="24"/>
  <c r="N23" i="24"/>
  <c r="N22" i="24"/>
  <c r="N9" i="24"/>
  <c r="N10" i="24"/>
  <c r="N11" i="24"/>
  <c r="N12" i="24"/>
  <c r="N13" i="24"/>
  <c r="N14" i="24"/>
  <c r="N15" i="24"/>
  <c r="N16" i="24"/>
  <c r="N17" i="24"/>
  <c r="N18" i="24"/>
  <c r="N19" i="24"/>
  <c r="N20" i="24"/>
  <c r="N21" i="24"/>
  <c r="F84" i="23" l="1"/>
  <c r="F23" i="23"/>
  <c r="F7" i="23"/>
  <c r="F10" i="23" s="1"/>
  <c r="F11" i="23" s="1"/>
  <c r="F6" i="23"/>
  <c r="F5" i="23"/>
  <c r="F14" i="23" s="1"/>
  <c r="F8" i="23" l="1"/>
  <c r="F12" i="23"/>
  <c r="F13" i="23" s="1"/>
  <c r="F16" i="23" s="1"/>
  <c r="F19" i="23" s="1"/>
  <c r="C5" i="25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F20" i="23" l="1"/>
  <c r="F25" i="23"/>
  <c r="F21" i="23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H19" i="23" s="1"/>
  <c r="C25" i="23" l="1"/>
  <c r="C20" i="23"/>
  <c r="H20" i="23" s="1"/>
  <c r="C21" i="23"/>
  <c r="H21" i="23" s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<sst xmlns="http://schemas.openxmlformats.org/spreadsheetml/2006/main" count="133" uniqueCount="89">
  <si>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</si>
  <si>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</si>
  <si>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</si>
  <si>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</si>
  <si>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</si>
  <si>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</si>
  <si>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</si>
  <si>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</si>
  <si>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</si>
  <si>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</si>
  <si>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</si>
  <si>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</si>
  <si>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</si>
  <si>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</si>
  <si>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</si>
  <si>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</si>
  <si>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</si>
  <si>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</si>
  <si>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</si>
  <si>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</si>
  <si>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</si>
  <si>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</si>
  <si>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</si>
  <si>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</si>
  <si>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</si>
  <si>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</si>
  <si>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</si>
  <si>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</si>
  <si>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</si>
  <si>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</si>
  <si>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</si>
  <si>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</si>
  <si>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</si>
  <si>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</si>
  <si>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</si>
  <si>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</si>
  <si>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</si>
  <si>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</si>
  <si>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</si>
  <si>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</si>
  <si>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</si>
  <si>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</si>
  <si>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</si>
  <si>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</si>
  <si>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</si>
  <si>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</si>
  <si>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</si>
  <si>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</si>
  <si>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</si>
  <si>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</si>
  <si>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</si>
  <si>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</si>
  <si>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</si>
  <si>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</si>
  <si>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</si>
  <si>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</si>
  <si>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</si>
  <si>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</si>
  <si>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</si>
  <si>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</si>
  <si>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</si>
  <si>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</si>
  <si>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</si>
  <si>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</si>
  <si>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</si>
  <si>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</si>
  <si>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</si>
  <si>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</si>
  <si>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</si>
  <si>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</si>
  <si>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</si>
  <si>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</si>
  <si>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</si>
  <si>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</si>
  <si>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</si>
  <si>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</si>
  <si>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</si>
  <si>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</si>
  <si>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</si>
  <si>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</si>
  <si>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</si>
  <si>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</si>
  <si>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</si>
  <si>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</si>
  <si>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IGR-09.06.23</t>
  </si>
  <si>
    <t>IGR-21.10.22</t>
  </si>
  <si>
    <t xml:space="preserve">Flat No. </t>
  </si>
  <si>
    <t>FLAT NO. 103 &amp; 104</t>
  </si>
  <si>
    <t>Garage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</si>
</sst>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2" fillId="0" borderId="5" xfId="0" applyFont="1" applyBorder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523875</xdr:colOff>
      <xdr:row>2</xdr:row>
      <xdr:rowOff>104775</xdr:rowOff>
    </xdr:from>
    <xdr:to>
      <xdr:col>29</xdr:col>
      <xdr:colOff>201260</xdr:colOff>
      <xdr:row>14</xdr:row>
      <xdr:rowOff>190863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894DE-8E4F-4787-9AF2-0AC64DA34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0" y="561975"/>
          <a:ext cx="8849960" cy="26006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6458C8-B855-40BC-9A27-FA4C3A867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4CBC44-5435-4387-88EC-225CFF00D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45E2F2-6CE1-4A92-82F5-EE09266D1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77402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A4FE9-97DE-40F9-8469-D55363A12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11802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77</v>
      </c>
      <c r="C3" s="55">
        <f>374860*0.85</f>
        <v>318631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83</v>
      </c>
      <c r="C4" s="55">
        <f>C3*10%</f>
        <v>31863.100000000002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78</v>
      </c>
      <c r="C5" s="60">
        <f>C3+C4</f>
        <v>350494.1</v>
      </c>
      <c r="D5" s="61" t="s">
        <v>62</v>
      </c>
      <c r="E5" s="62">
        <f>C5/10.764</f>
        <v>32561.696395392046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79</v>
      </c>
      <c r="C6" s="55">
        <v>29400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80</v>
      </c>
      <c r="C7" s="55">
        <f>C5-C6</f>
        <v>321094.09999999998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81</v>
      </c>
      <c r="C8" s="55">
        <f>C7*D13%</f>
        <v>224765.86999999997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82</v>
      </c>
      <c r="C9" s="60">
        <f>C6+C8</f>
        <v>254165.86999999997</v>
      </c>
      <c r="D9" s="61" t="s">
        <v>62</v>
      </c>
      <c r="E9" s="62">
        <f>C9/10.764</f>
        <v>23612.585470085469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1994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30</v>
      </c>
      <c r="D13" s="68">
        <f>D12-C13</f>
        <v>70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25" sqref="N25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>
        <v>11.36</v>
      </c>
      <c r="M5" s="44">
        <v>29.03</v>
      </c>
      <c r="N5" s="44">
        <f t="shared" ref="N5:N23" si="6">L5*M5</f>
        <v>329.7808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>
        <v>7.24</v>
      </c>
      <c r="M6" s="44">
        <v>1.7</v>
      </c>
      <c r="N6" s="44">
        <f t="shared" si="6"/>
        <v>12.308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>
        <v>13.41</v>
      </c>
      <c r="M7" s="44">
        <v>8.5</v>
      </c>
      <c r="N7" s="44">
        <f t="shared" si="6"/>
        <v>113.985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>
        <v>11.74</v>
      </c>
      <c r="M8" s="44">
        <v>8.0399999999999991</v>
      </c>
      <c r="N8" s="44">
        <f t="shared" si="6"/>
        <v>94.389599999999987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>
        <v>7.33</v>
      </c>
      <c r="M9" s="44">
        <v>4.3</v>
      </c>
      <c r="N9" s="44">
        <f t="shared" si="6"/>
        <v>31.518999999999998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>
        <v>7.38</v>
      </c>
      <c r="M10" s="44">
        <v>4.93</v>
      </c>
      <c r="N10" s="44">
        <f t="shared" si="6"/>
        <v>36.383399999999995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>
        <v>4.2300000000000004</v>
      </c>
      <c r="M11" s="44">
        <v>7.74</v>
      </c>
      <c r="N11" s="44">
        <f t="shared" si="6"/>
        <v>32.740200000000002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>
        <v>7.26</v>
      </c>
      <c r="M12" s="44">
        <v>4.88</v>
      </c>
      <c r="N12" s="44">
        <f t="shared" si="6"/>
        <v>35.428799999999995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>
        <v>12.37</v>
      </c>
      <c r="M13" s="44">
        <v>10.67</v>
      </c>
      <c r="N13" s="44">
        <f t="shared" si="6"/>
        <v>131.9879</v>
      </c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>
        <v>2.96</v>
      </c>
      <c r="M14" s="44">
        <v>1.69</v>
      </c>
      <c r="N14" s="44">
        <f t="shared" si="6"/>
        <v>5.0023999999999997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>
        <v>10.41</v>
      </c>
      <c r="M15" s="44">
        <v>11.75</v>
      </c>
      <c r="N15" s="44">
        <f t="shared" si="6"/>
        <v>122.3175</v>
      </c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>
        <v>11.2</v>
      </c>
      <c r="M16" s="44">
        <v>10.42</v>
      </c>
      <c r="N16" s="44">
        <f t="shared" si="6"/>
        <v>116.70399999999999</v>
      </c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>
        <v>10.67</v>
      </c>
      <c r="M17" s="44">
        <v>12.42</v>
      </c>
      <c r="N17" s="44">
        <f t="shared" si="6"/>
        <v>132.5214</v>
      </c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>
        <v>1.67</v>
      </c>
      <c r="M18" s="44">
        <v>2.89</v>
      </c>
      <c r="N18" s="44">
        <f t="shared" si="6"/>
        <v>4.8262999999999998</v>
      </c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>
        <v>3.37</v>
      </c>
      <c r="M19" s="44">
        <v>3.44</v>
      </c>
      <c r="N19" s="44">
        <f t="shared" si="6"/>
        <v>11.5928</v>
      </c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>
        <v>3.93</v>
      </c>
      <c r="M20" s="44">
        <v>8.39</v>
      </c>
      <c r="N20" s="44">
        <f t="shared" si="6"/>
        <v>32.972700000000003</v>
      </c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>
        <v>3.81</v>
      </c>
      <c r="M21" s="44">
        <v>3.38</v>
      </c>
      <c r="N21" s="44">
        <f t="shared" si="6"/>
        <v>12.877800000000001</v>
      </c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>
        <v>2.46</v>
      </c>
      <c r="M22" s="44">
        <v>7.13</v>
      </c>
      <c r="N22" s="45">
        <f t="shared" si="6"/>
        <v>17.5398</v>
      </c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>
        <v>2.62</v>
      </c>
      <c r="M23" s="44">
        <v>7.21</v>
      </c>
      <c r="N23" s="45">
        <f t="shared" si="6"/>
        <v>18.8902</v>
      </c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>
        <f>SUM(N5:N23)</f>
        <v>1293.7675999999999</v>
      </c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>
        <f>N24/2</f>
        <v>646.88379999999995</v>
      </c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A16" sqref="A16:H21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5.28515625" style="16" hidden="1" customWidth="1"/>
    <col min="5" max="5" width="14.28515625" hidden="1" customWidth="1"/>
    <col min="6" max="6" width="17.140625" style="16" customWidth="1"/>
    <col min="7" max="7" width="15.28515625" style="16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9"/>
      <c r="C3" s="20">
        <v>17700</v>
      </c>
      <c r="D3" s="23" t="s">
        <v>76</v>
      </c>
      <c r="E3" s="6" t="s">
        <v>72</v>
      </c>
      <c r="F3" s="20">
        <v>17700</v>
      </c>
      <c r="G3" s="23" t="s">
        <v>76</v>
      </c>
      <c r="H3" s="6" t="s">
        <v>72</v>
      </c>
    </row>
    <row r="4" spans="1:8" ht="30" x14ac:dyDescent="0.25">
      <c r="A4" s="22" t="s">
        <v>14</v>
      </c>
      <c r="B4" s="19"/>
      <c r="C4" s="20">
        <v>2500</v>
      </c>
      <c r="D4" s="23"/>
      <c r="F4" s="20">
        <v>2500</v>
      </c>
      <c r="G4" s="23"/>
    </row>
    <row r="5" spans="1:8" x14ac:dyDescent="0.25">
      <c r="A5" s="15" t="s">
        <v>15</v>
      </c>
      <c r="B5" s="19"/>
      <c r="C5" s="20">
        <f>C3-C4</f>
        <v>15200</v>
      </c>
      <c r="D5" s="23"/>
      <c r="F5" s="20">
        <f>F3-F4</f>
        <v>15200</v>
      </c>
      <c r="G5" s="23"/>
    </row>
    <row r="6" spans="1:8" x14ac:dyDescent="0.25">
      <c r="A6" s="15" t="s">
        <v>16</v>
      </c>
      <c r="B6" s="19"/>
      <c r="C6" s="20">
        <f>C4</f>
        <v>2500</v>
      </c>
      <c r="D6" s="23"/>
      <c r="F6" s="20">
        <f>F4</f>
        <v>2500</v>
      </c>
      <c r="G6" s="23"/>
    </row>
    <row r="7" spans="1:8" x14ac:dyDescent="0.25">
      <c r="A7" s="15" t="s">
        <v>17</v>
      </c>
      <c r="B7" s="24"/>
      <c r="C7" s="25">
        <f>D7-D8</f>
        <v>30</v>
      </c>
      <c r="D7" s="25">
        <v>2024</v>
      </c>
      <c r="F7" s="25">
        <f>G7-G8</f>
        <v>30</v>
      </c>
      <c r="G7" s="25">
        <v>2024</v>
      </c>
    </row>
    <row r="8" spans="1:8" x14ac:dyDescent="0.25">
      <c r="A8" s="15" t="s">
        <v>18</v>
      </c>
      <c r="B8" s="24"/>
      <c r="C8" s="25">
        <f>C9-C7</f>
        <v>30</v>
      </c>
      <c r="D8" s="25">
        <v>1994</v>
      </c>
      <c r="F8" s="25">
        <f>F9-F7</f>
        <v>30</v>
      </c>
      <c r="G8" s="25">
        <v>1994</v>
      </c>
    </row>
    <row r="9" spans="1:8" x14ac:dyDescent="0.25">
      <c r="A9" s="15" t="s">
        <v>19</v>
      </c>
      <c r="B9" s="24"/>
      <c r="C9" s="25">
        <v>60</v>
      </c>
      <c r="D9" s="25"/>
      <c r="F9" s="25">
        <v>60</v>
      </c>
      <c r="G9" s="25"/>
    </row>
    <row r="10" spans="1:8" ht="30" x14ac:dyDescent="0.25">
      <c r="A10" s="22" t="s">
        <v>20</v>
      </c>
      <c r="B10" s="24"/>
      <c r="C10" s="25">
        <f>90*C7/C9</f>
        <v>45</v>
      </c>
      <c r="D10" s="25"/>
      <c r="F10" s="25">
        <f>90*F7/F9</f>
        <v>45</v>
      </c>
      <c r="G10" s="25"/>
    </row>
    <row r="11" spans="1:8" x14ac:dyDescent="0.25">
      <c r="A11" s="15"/>
      <c r="B11" s="26"/>
      <c r="C11" s="27">
        <f>C10%</f>
        <v>0.45</v>
      </c>
      <c r="D11" s="27"/>
      <c r="F11" s="27">
        <f>F10%</f>
        <v>0.45</v>
      </c>
      <c r="G11" s="27"/>
    </row>
    <row r="12" spans="1:8" x14ac:dyDescent="0.25">
      <c r="A12" s="15" t="s">
        <v>21</v>
      </c>
      <c r="B12" s="19"/>
      <c r="C12" s="20">
        <f>C6*C11</f>
        <v>1125</v>
      </c>
      <c r="D12" s="18"/>
      <c r="F12" s="20">
        <f>F6*F11</f>
        <v>1125</v>
      </c>
      <c r="G12" s="18"/>
    </row>
    <row r="13" spans="1:8" x14ac:dyDescent="0.25">
      <c r="A13" s="15" t="s">
        <v>22</v>
      </c>
      <c r="B13" s="19"/>
      <c r="C13" s="20">
        <f>C6-C12</f>
        <v>1375</v>
      </c>
      <c r="D13" s="18"/>
      <c r="F13" s="20">
        <f>F6-F12</f>
        <v>1375</v>
      </c>
      <c r="G13" s="18"/>
    </row>
    <row r="14" spans="1:8" x14ac:dyDescent="0.25">
      <c r="A14" s="15" t="s">
        <v>15</v>
      </c>
      <c r="B14" s="19"/>
      <c r="C14" s="20">
        <f>C5</f>
        <v>15200</v>
      </c>
      <c r="D14" s="18"/>
      <c r="F14" s="20">
        <f>F5</f>
        <v>15200</v>
      </c>
      <c r="G14" s="18"/>
    </row>
    <row r="15" spans="1:8" x14ac:dyDescent="0.25">
      <c r="B15" s="19"/>
      <c r="C15" s="20"/>
      <c r="D15" s="18"/>
      <c r="F15" s="20"/>
      <c r="G15" s="18"/>
    </row>
    <row r="16" spans="1:8" x14ac:dyDescent="0.25">
      <c r="A16" s="28" t="s">
        <v>23</v>
      </c>
      <c r="B16" s="29"/>
      <c r="C16" s="21">
        <f>C14+C13</f>
        <v>16575</v>
      </c>
      <c r="D16" s="18"/>
      <c r="F16" s="21">
        <f>F14+F13</f>
        <v>16575</v>
      </c>
      <c r="G16" s="18"/>
    </row>
    <row r="17" spans="1:8" x14ac:dyDescent="0.25">
      <c r="A17" t="s">
        <v>86</v>
      </c>
      <c r="B17" s="24"/>
      <c r="C17" s="25">
        <v>103</v>
      </c>
      <c r="D17" s="18"/>
      <c r="F17" s="25">
        <v>104</v>
      </c>
      <c r="G17" s="18"/>
    </row>
    <row r="18" spans="1:8" x14ac:dyDescent="0.25">
      <c r="A18" s="74" t="str">
        <f>E3</f>
        <v>ABUA</v>
      </c>
      <c r="B18" s="7"/>
      <c r="C18" s="30">
        <v>621</v>
      </c>
      <c r="D18" s="18"/>
      <c r="F18" s="30">
        <v>621</v>
      </c>
      <c r="G18" s="76" t="s">
        <v>88</v>
      </c>
    </row>
    <row r="19" spans="1:8" x14ac:dyDescent="0.25">
      <c r="A19" s="15" t="s">
        <v>74</v>
      </c>
      <c r="B19" s="6"/>
      <c r="C19" s="31">
        <f>C18*C16</f>
        <v>10293075</v>
      </c>
      <c r="D19" s="32"/>
      <c r="F19" s="31">
        <f>F18*F16</f>
        <v>10293075</v>
      </c>
      <c r="G19" s="32">
        <v>500000</v>
      </c>
      <c r="H19" s="68">
        <f>C19+F19+G19</f>
        <v>21086150</v>
      </c>
    </row>
    <row r="20" spans="1:8" x14ac:dyDescent="0.25">
      <c r="A20" s="15" t="s">
        <v>24</v>
      </c>
      <c r="C20" s="33">
        <f>C19*90%</f>
        <v>9263767.5</v>
      </c>
      <c r="D20" s="18"/>
      <c r="F20" s="33">
        <f>F19*90%</f>
        <v>9263767.5</v>
      </c>
      <c r="G20" s="32">
        <f>G19*0.9</f>
        <v>450000</v>
      </c>
      <c r="H20" s="68">
        <f t="shared" ref="H20:H21" si="0">C20+F20+G20</f>
        <v>18977535</v>
      </c>
    </row>
    <row r="21" spans="1:8" x14ac:dyDescent="0.25">
      <c r="A21" s="15" t="s">
        <v>25</v>
      </c>
      <c r="C21" s="33">
        <f>C19*80%</f>
        <v>8234460</v>
      </c>
      <c r="D21" s="18"/>
      <c r="F21" s="33">
        <f>F19*80%</f>
        <v>8234460</v>
      </c>
      <c r="G21" s="32">
        <f>G19*0.8</f>
        <v>400000</v>
      </c>
      <c r="H21" s="68">
        <f t="shared" si="0"/>
        <v>16868920</v>
      </c>
    </row>
    <row r="22" spans="1:8" x14ac:dyDescent="0.25">
      <c r="A22" s="15"/>
      <c r="D22" s="34"/>
      <c r="G22" s="34"/>
    </row>
    <row r="23" spans="1:8" x14ac:dyDescent="0.25">
      <c r="A23" s="35" t="s">
        <v>26</v>
      </c>
      <c r="B23" s="36"/>
      <c r="C23" s="37">
        <f>C4*C18</f>
        <v>1552500</v>
      </c>
      <c r="D23"/>
      <c r="F23" s="37">
        <f>F4*F18</f>
        <v>1552500</v>
      </c>
      <c r="G23"/>
    </row>
    <row r="24" spans="1:8" x14ac:dyDescent="0.25">
      <c r="A24" s="15" t="s">
        <v>27</v>
      </c>
      <c r="D24"/>
      <c r="G24"/>
    </row>
    <row r="25" spans="1:8" x14ac:dyDescent="0.25">
      <c r="A25" s="38" t="s">
        <v>28</v>
      </c>
      <c r="B25" s="16"/>
      <c r="C25" s="33">
        <f>C19*0.025/12</f>
        <v>21443.90625</v>
      </c>
      <c r="D25"/>
      <c r="F25" s="33">
        <f>F19*0.025/12</f>
        <v>21443.90625</v>
      </c>
      <c r="G25"/>
    </row>
    <row r="26" spans="1:8" x14ac:dyDescent="0.25">
      <c r="C26" s="33"/>
      <c r="D26"/>
      <c r="F26" s="33"/>
      <c r="G26"/>
    </row>
    <row r="27" spans="1:8" x14ac:dyDescent="0.25">
      <c r="C27" s="33"/>
      <c r="D27"/>
      <c r="F27" s="33"/>
      <c r="G27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14" sqref="V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619</v>
      </c>
      <c r="C2" s="4">
        <f t="shared" ref="C2:C16" si="1">B2*1.2</f>
        <v>742.8</v>
      </c>
      <c r="D2" s="4">
        <f t="shared" ref="D2:D16" si="2">C2*1.2</f>
        <v>891.3599999999999</v>
      </c>
      <c r="E2" s="5">
        <f t="shared" ref="E2:E16" si="3">R2</f>
        <v>10000000</v>
      </c>
      <c r="F2" s="4">
        <f t="shared" ref="F2:F15" si="4">ROUND((E2/B2),0)</f>
        <v>16155</v>
      </c>
      <c r="G2" s="77">
        <f t="shared" ref="G2:G15" si="5">ROUND((E2/C2),0)</f>
        <v>13463</v>
      </c>
      <c r="H2" s="77">
        <f t="shared" ref="H2:H15" si="6">ROUND((E2/D2),0)</f>
        <v>11219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619</v>
      </c>
      <c r="R2" s="78">
        <v>10000000</v>
      </c>
      <c r="S2" s="78" t="s">
        <v>84</v>
      </c>
    </row>
    <row r="3" spans="1:19" x14ac:dyDescent="0.25">
      <c r="A3" s="4">
        <v>2</v>
      </c>
      <c r="B3" s="4">
        <f t="shared" si="0"/>
        <v>621</v>
      </c>
      <c r="C3" s="4">
        <f t="shared" si="1"/>
        <v>745.19999999999993</v>
      </c>
      <c r="D3" s="4">
        <f t="shared" si="2"/>
        <v>894.2399999999999</v>
      </c>
      <c r="E3" s="5">
        <f t="shared" si="3"/>
        <v>10600000</v>
      </c>
      <c r="F3" s="4">
        <f t="shared" si="4"/>
        <v>17069</v>
      </c>
      <c r="G3" s="4">
        <f t="shared" si="5"/>
        <v>14224</v>
      </c>
      <c r="H3" s="4">
        <f t="shared" si="6"/>
        <v>11854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621</v>
      </c>
      <c r="R3" s="2">
        <v>10600000</v>
      </c>
      <c r="S3" s="2" t="s">
        <v>85</v>
      </c>
    </row>
    <row r="4" spans="1:19" x14ac:dyDescent="0.25">
      <c r="A4" s="4">
        <v>3</v>
      </c>
      <c r="B4" s="4">
        <f t="shared" si="0"/>
        <v>630</v>
      </c>
      <c r="C4" s="4">
        <f t="shared" si="1"/>
        <v>756</v>
      </c>
      <c r="D4" s="4">
        <f t="shared" si="2"/>
        <v>907.19999999999993</v>
      </c>
      <c r="E4" s="5">
        <f t="shared" si="3"/>
        <v>12000000</v>
      </c>
      <c r="F4" s="4">
        <f t="shared" si="4"/>
        <v>19048</v>
      </c>
      <c r="G4" s="77">
        <f t="shared" si="5"/>
        <v>15873</v>
      </c>
      <c r="H4" s="77">
        <f t="shared" si="6"/>
        <v>13228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630</v>
      </c>
      <c r="R4" s="78">
        <v>12000000</v>
      </c>
      <c r="S4" s="2"/>
    </row>
    <row r="5" spans="1:19" x14ac:dyDescent="0.25">
      <c r="A5" s="4">
        <v>4</v>
      </c>
      <c r="B5" s="4">
        <f t="shared" si="0"/>
        <v>650</v>
      </c>
      <c r="C5" s="4">
        <f t="shared" si="1"/>
        <v>780</v>
      </c>
      <c r="D5" s="4">
        <f t="shared" si="2"/>
        <v>936</v>
      </c>
      <c r="E5" s="5">
        <f t="shared" si="3"/>
        <v>13800000</v>
      </c>
      <c r="F5" s="4">
        <f t="shared" si="4"/>
        <v>21231</v>
      </c>
      <c r="G5" s="77">
        <f t="shared" si="5"/>
        <v>17692</v>
      </c>
      <c r="H5" s="77">
        <f t="shared" si="6"/>
        <v>14744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650</v>
      </c>
      <c r="R5" s="78">
        <v>13800000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1"/>
    </row>
    <row r="25" spans="1:19" s="10" customFormat="1" x14ac:dyDescent="0.25">
      <c r="F25" s="72"/>
    </row>
    <row r="26" spans="1:19" s="10" customFormat="1" x14ac:dyDescent="0.25">
      <c r="F26" s="72"/>
    </row>
    <row r="27" spans="1:19" s="10" customFormat="1" x14ac:dyDescent="0.25">
      <c r="F27" s="72"/>
    </row>
    <row r="28" spans="1:19" s="10" customFormat="1" x14ac:dyDescent="0.25">
      <c r="C28" s="70" t="s">
        <v>75</v>
      </c>
      <c r="D28" s="70"/>
      <c r="F28" s="55" t="s">
        <v>71</v>
      </c>
      <c r="G28" s="55">
        <v>1292</v>
      </c>
      <c r="H28" s="10" t="s">
        <v>87</v>
      </c>
    </row>
    <row r="29" spans="1:19" s="10" customFormat="1" x14ac:dyDescent="0.25">
      <c r="C29" s="70" t="s">
        <v>1</v>
      </c>
      <c r="D29" s="70"/>
      <c r="F29" s="55" t="s">
        <v>72</v>
      </c>
      <c r="G29" s="55">
        <v>621</v>
      </c>
      <c r="H29" s="10">
        <f>G29/G28</f>
        <v>0.48065015479876161</v>
      </c>
    </row>
    <row r="30" spans="1:19" s="10" customFormat="1" x14ac:dyDescent="0.25">
      <c r="F30" s="55" t="s">
        <v>73</v>
      </c>
      <c r="G30" s="55">
        <v>16000</v>
      </c>
    </row>
    <row r="31" spans="1:19" s="10" customFormat="1" x14ac:dyDescent="0.25">
      <c r="C31" s="73"/>
      <c r="D31" s="73"/>
      <c r="F31" s="73" t="s">
        <v>74</v>
      </c>
      <c r="G31" s="73">
        <f>G29*G30</f>
        <v>9936000</v>
      </c>
      <c r="H31" s="10" t="e">
        <f>G31/D29</f>
        <v>#DIV/0!</v>
      </c>
    </row>
    <row r="32" spans="1:19" s="10" customFormat="1" x14ac:dyDescent="0.25">
      <c r="C32" s="73"/>
      <c r="D32" s="73"/>
      <c r="F32" s="73" t="s">
        <v>24</v>
      </c>
      <c r="G32" s="73">
        <f>G31*90%</f>
        <v>8942400</v>
      </c>
    </row>
    <row r="33" spans="3:7" s="10" customFormat="1" x14ac:dyDescent="0.25">
      <c r="C33" s="73"/>
      <c r="D33" s="73"/>
      <c r="F33" s="73" t="s">
        <v>25</v>
      </c>
      <c r="G33" s="73">
        <f>G31*80%</f>
        <v>7948800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2024-05-27T07:27:01Z</dcterms:modified>
</cp:coreProperties>
</file>