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127"/>
  <workbookPr filterPrivacy="1" defaultThemeVersion="124226"/>
  <xr:revisionPtr revIDLastSave="0" documentId="13_ncr:1_{0D237558-A3F3-4433-B46E-66BFB40C4F77}" xr6:coauthVersionLast="45" xr6:coauthVersionMax="47" xr10:uidLastSave="{00000000-0000-0000-0000-000000000000}"/>
  <bookViews>
    <workbookView xWindow="600" yWindow="1455" windowWidth="8220" windowHeight="13755" activeTab="1" xr2:uid="{00000000-000D-0000-FFFF-FFFF00000000}"/>
  </bookViews>
  <sheets>
    <sheet name="Sheet1" sheetId="1" r:id="rId1"/>
    <sheet name="Calculations" sheetId="2" r:id="rId2"/>
    <sheet name="Price Indicator" sheetId="3" r:id="rId3"/>
  </sheets>
  <calcPr calcId="191029"/>
</workbook>
</file>

<file path=xl/calcChain.xml><?xml version="1.0" encoding="utf-8"?>
<calcChain xmlns="http://schemas.openxmlformats.org/spreadsheetml/2006/main">
  <c r="T124" i="2" l="1"/>
  <c r="T126" i="2" s="1"/>
  <c r="T121" i="2"/>
  <c r="T120" i="2"/>
  <c r="T119" i="2"/>
  <c r="T118" i="2"/>
  <c r="T125" i="2" l="1"/>
  <c r="N22" i="1"/>
  <c r="M22" i="1"/>
  <c r="N21" i="1"/>
  <c r="M21" i="1"/>
  <c r="N18" i="1"/>
  <c r="M18" i="1"/>
  <c r="N16" i="1"/>
  <c r="M16" i="1"/>
  <c r="M72" i="2" l="1"/>
  <c r="N67" i="2" l="1"/>
  <c r="H76" i="2"/>
  <c r="G76" i="2"/>
  <c r="H74" i="2"/>
  <c r="G74" i="2"/>
  <c r="H72" i="2"/>
  <c r="G72" i="2"/>
  <c r="M24" i="2" l="1"/>
  <c r="N24" i="2" s="1"/>
  <c r="M23" i="2"/>
  <c r="N23" i="2" s="1"/>
  <c r="M22" i="2"/>
  <c r="N22" i="2" s="1"/>
  <c r="M21" i="2"/>
  <c r="N21" i="2" s="1"/>
  <c r="M20" i="2"/>
  <c r="N20" i="2" s="1"/>
  <c r="N19" i="2"/>
  <c r="M19" i="2"/>
  <c r="M18" i="2"/>
  <c r="N18" i="2" s="1"/>
  <c r="M17" i="2"/>
  <c r="N17" i="2" s="1"/>
  <c r="M16" i="2"/>
  <c r="N16" i="2" s="1"/>
  <c r="T104" i="2"/>
  <c r="T87" i="2"/>
  <c r="T88" i="2" s="1"/>
  <c r="T86" i="2"/>
  <c r="T85" i="2"/>
  <c r="T94" i="2" s="1"/>
  <c r="T90" i="2" l="1"/>
  <c r="T91" i="2" s="1"/>
  <c r="T92" i="2" s="1"/>
  <c r="T93" i="2" s="1"/>
  <c r="T96" i="2" s="1"/>
  <c r="T99" i="2" s="1"/>
  <c r="T101" i="2" s="1"/>
  <c r="T77" i="2"/>
  <c r="T60" i="2"/>
  <c r="T61" i="2" s="1"/>
  <c r="T59" i="2"/>
  <c r="T58" i="2"/>
  <c r="T67" i="2" s="1"/>
  <c r="T50" i="2"/>
  <c r="T36" i="2"/>
  <c r="T37" i="2" s="1"/>
  <c r="T33" i="2"/>
  <c r="T34" i="2" s="1"/>
  <c r="T32" i="2"/>
  <c r="T31" i="2"/>
  <c r="T40" i="2" s="1"/>
  <c r="T23" i="2"/>
  <c r="T6" i="2"/>
  <c r="T7" i="2" s="1"/>
  <c r="T5" i="2"/>
  <c r="T4" i="2"/>
  <c r="T13" i="2" s="1"/>
  <c r="B24" i="2"/>
  <c r="C24" i="2" s="1"/>
  <c r="D24" i="2" s="1"/>
  <c r="B23" i="2"/>
  <c r="C23" i="2" s="1"/>
  <c r="D23" i="2" s="1"/>
  <c r="B22" i="2"/>
  <c r="C22" i="2" s="1"/>
  <c r="D22" i="2" s="1"/>
  <c r="B21" i="2"/>
  <c r="C21" i="2" s="1"/>
  <c r="D21" i="2" s="1"/>
  <c r="B20" i="2"/>
  <c r="C20" i="2" s="1"/>
  <c r="D20" i="2" s="1"/>
  <c r="B19" i="2"/>
  <c r="C19" i="2" s="1"/>
  <c r="D19" i="2" s="1"/>
  <c r="B18" i="2"/>
  <c r="C18" i="2" s="1"/>
  <c r="D18" i="2" s="1"/>
  <c r="B17" i="2"/>
  <c r="C17" i="2" s="1"/>
  <c r="D17" i="2" s="1"/>
  <c r="B16" i="2"/>
  <c r="C16" i="2" s="1"/>
  <c r="D16" i="2" s="1"/>
  <c r="M13" i="2"/>
  <c r="N13" i="2" s="1"/>
  <c r="B13" i="2" s="1"/>
  <c r="C13" i="2" s="1"/>
  <c r="D13" i="2" s="1"/>
  <c r="M12" i="2"/>
  <c r="N12" i="2" s="1"/>
  <c r="B12" i="2" s="1"/>
  <c r="C12" i="2" s="1"/>
  <c r="D12" i="2" s="1"/>
  <c r="N11" i="2"/>
  <c r="M11" i="2"/>
  <c r="M10" i="2"/>
  <c r="N10" i="2" s="1"/>
  <c r="B10" i="2" s="1"/>
  <c r="C10" i="2" s="1"/>
  <c r="D10" i="2" s="1"/>
  <c r="N9" i="2"/>
  <c r="B9" i="2" s="1"/>
  <c r="C9" i="2" s="1"/>
  <c r="D9" i="2" s="1"/>
  <c r="M9" i="2"/>
  <c r="M8" i="2"/>
  <c r="N8" i="2" s="1"/>
  <c r="B8" i="2" s="1"/>
  <c r="C8" i="2" s="1"/>
  <c r="D8" i="2" s="1"/>
  <c r="M7" i="2"/>
  <c r="N7" i="2" s="1"/>
  <c r="B7" i="2" s="1"/>
  <c r="C7" i="2" s="1"/>
  <c r="M6" i="2"/>
  <c r="N6" i="2" s="1"/>
  <c r="B6" i="2" s="1"/>
  <c r="C6" i="2" s="1"/>
  <c r="D6" i="2" s="1"/>
  <c r="B5" i="2"/>
  <c r="C5" i="2" s="1"/>
  <c r="D5" i="2" s="1"/>
  <c r="M5" i="2"/>
  <c r="M4" i="2"/>
  <c r="B4" i="2" s="1"/>
  <c r="B3" i="2"/>
  <c r="C3" i="2" s="1"/>
  <c r="M3" i="2"/>
  <c r="M25" i="2"/>
  <c r="N25" i="2" s="1"/>
  <c r="B25" i="2" s="1"/>
  <c r="C25" i="2" s="1"/>
  <c r="D25" i="2" s="1"/>
  <c r="J25" i="2"/>
  <c r="I25" i="2"/>
  <c r="E25" i="2"/>
  <c r="A25" i="2"/>
  <c r="J24" i="2"/>
  <c r="I24" i="2"/>
  <c r="E24" i="2"/>
  <c r="A24" i="2"/>
  <c r="J23" i="2"/>
  <c r="I23" i="2"/>
  <c r="E23" i="2"/>
  <c r="A23" i="2"/>
  <c r="J22" i="2"/>
  <c r="I22" i="2"/>
  <c r="E22" i="2"/>
  <c r="A22" i="2"/>
  <c r="J21" i="2"/>
  <c r="I21" i="2"/>
  <c r="E21" i="2"/>
  <c r="A21" i="2"/>
  <c r="J20" i="2"/>
  <c r="I20" i="2"/>
  <c r="E20" i="2"/>
  <c r="A20" i="2"/>
  <c r="J19" i="2"/>
  <c r="I19" i="2"/>
  <c r="E19" i="2"/>
  <c r="A19" i="2"/>
  <c r="J18" i="2"/>
  <c r="I18" i="2"/>
  <c r="E18" i="2"/>
  <c r="A18" i="2"/>
  <c r="J17" i="2"/>
  <c r="I17" i="2"/>
  <c r="E17" i="2"/>
  <c r="A17" i="2"/>
  <c r="J16" i="2"/>
  <c r="I16" i="2"/>
  <c r="E16" i="2"/>
  <c r="A16" i="2"/>
  <c r="M14" i="2"/>
  <c r="N14" i="2" s="1"/>
  <c r="B14" i="2" s="1"/>
  <c r="C14" i="2" s="1"/>
  <c r="D14" i="2" s="1"/>
  <c r="J14" i="2"/>
  <c r="I14" i="2"/>
  <c r="E14" i="2"/>
  <c r="A14" i="2"/>
  <c r="J13" i="2"/>
  <c r="I13" i="2"/>
  <c r="E13" i="2"/>
  <c r="A13" i="2"/>
  <c r="J12" i="2"/>
  <c r="I12" i="2"/>
  <c r="E12" i="2"/>
  <c r="A12" i="2"/>
  <c r="B11" i="2"/>
  <c r="C11" i="2" s="1"/>
  <c r="D11" i="2" s="1"/>
  <c r="J11" i="2"/>
  <c r="I11" i="2"/>
  <c r="E11" i="2"/>
  <c r="A11" i="2"/>
  <c r="J10" i="2"/>
  <c r="I10" i="2"/>
  <c r="E10" i="2"/>
  <c r="A10" i="2"/>
  <c r="J9" i="2"/>
  <c r="I9" i="2"/>
  <c r="E9" i="2"/>
  <c r="A9" i="2"/>
  <c r="J8" i="2"/>
  <c r="I8" i="2"/>
  <c r="E8" i="2"/>
  <c r="A8" i="2"/>
  <c r="J7" i="2"/>
  <c r="I7" i="2"/>
  <c r="E7" i="2"/>
  <c r="A7" i="2"/>
  <c r="J6" i="2"/>
  <c r="I6" i="2"/>
  <c r="E6" i="2"/>
  <c r="A6" i="2"/>
  <c r="J5" i="2"/>
  <c r="I5" i="2"/>
  <c r="E5" i="2"/>
  <c r="A5" i="2"/>
  <c r="J4" i="2"/>
  <c r="I4" i="2"/>
  <c r="E4" i="2"/>
  <c r="A4" i="2"/>
  <c r="J3" i="2"/>
  <c r="I3" i="2"/>
  <c r="E3" i="2"/>
  <c r="A3" i="2"/>
  <c r="T63" i="2" l="1"/>
  <c r="T64" i="2" s="1"/>
  <c r="H14" i="2"/>
  <c r="H8" i="2"/>
  <c r="H9" i="2"/>
  <c r="T106" i="2"/>
  <c r="T103" i="2"/>
  <c r="T102" i="2"/>
  <c r="T66" i="2"/>
  <c r="T69" i="2" s="1"/>
  <c r="T72" i="2" s="1"/>
  <c r="T74" i="2" s="1"/>
  <c r="T65" i="2"/>
  <c r="T38" i="2"/>
  <c r="T39" i="2" s="1"/>
  <c r="T42" i="2" s="1"/>
  <c r="T45" i="2" s="1"/>
  <c r="T9" i="2"/>
  <c r="T10" i="2" s="1"/>
  <c r="T11" i="2" s="1"/>
  <c r="T12" i="2" s="1"/>
  <c r="T15" i="2" s="1"/>
  <c r="T18" i="2" s="1"/>
  <c r="T20" i="2" s="1"/>
  <c r="H5" i="2"/>
  <c r="F4" i="2"/>
  <c r="H19" i="2"/>
  <c r="H10" i="2"/>
  <c r="H6" i="2"/>
  <c r="H24" i="2"/>
  <c r="C4" i="2"/>
  <c r="D4" i="2" s="1"/>
  <c r="H4" i="2" s="1"/>
  <c r="F8" i="2"/>
  <c r="G5" i="2"/>
  <c r="D7" i="2"/>
  <c r="H7" i="2" s="1"/>
  <c r="G7" i="2"/>
  <c r="H16" i="2"/>
  <c r="D3" i="2"/>
  <c r="H3" i="2" s="1"/>
  <c r="G3" i="2"/>
  <c r="H12" i="2"/>
  <c r="H17" i="2"/>
  <c r="H21" i="2"/>
  <c r="H11" i="2"/>
  <c r="H20" i="2"/>
  <c r="H23" i="2"/>
  <c r="G9" i="2"/>
  <c r="H13" i="2"/>
  <c r="H18" i="2"/>
  <c r="H22" i="2"/>
  <c r="H25" i="2"/>
  <c r="F3" i="2"/>
  <c r="F7" i="2"/>
  <c r="F11" i="2"/>
  <c r="F13" i="2"/>
  <c r="F17" i="2"/>
  <c r="G8" i="2"/>
  <c r="F10" i="2"/>
  <c r="F14" i="2"/>
  <c r="F18" i="2"/>
  <c r="F19" i="2"/>
  <c r="F20" i="2"/>
  <c r="F22" i="2"/>
  <c r="F23" i="2"/>
  <c r="F24" i="2"/>
  <c r="F25" i="2"/>
  <c r="F5" i="2"/>
  <c r="G6" i="2"/>
  <c r="F9" i="2"/>
  <c r="G10" i="2"/>
  <c r="G11" i="2"/>
  <c r="G12" i="2"/>
  <c r="G13" i="2"/>
  <c r="G14" i="2"/>
  <c r="G16" i="2"/>
  <c r="G17" i="2"/>
  <c r="G18" i="2"/>
  <c r="G19" i="2"/>
  <c r="G20" i="2"/>
  <c r="G21" i="2"/>
  <c r="G22" i="2"/>
  <c r="G23" i="2"/>
  <c r="G24" i="2"/>
  <c r="G25" i="2"/>
  <c r="F6" i="2"/>
  <c r="F12" i="2"/>
  <c r="F16" i="2"/>
  <c r="F21" i="2"/>
  <c r="T47" i="2" l="1"/>
  <c r="T52" i="2" s="1"/>
  <c r="T115" i="2"/>
  <c r="T79" i="2"/>
  <c r="T76" i="2"/>
  <c r="T75" i="2"/>
  <c r="T49" i="2"/>
  <c r="T48" i="2"/>
  <c r="T25" i="2"/>
  <c r="T22" i="2"/>
  <c r="T21" i="2"/>
  <c r="G4" i="2"/>
  <c r="C38" i="1" l="1"/>
  <c r="C37" i="1"/>
  <c r="C36" i="1"/>
  <c r="C35" i="1"/>
  <c r="I39" i="1"/>
  <c r="G36" i="1"/>
  <c r="G37" i="1"/>
  <c r="G38" i="1"/>
  <c r="G35" i="1"/>
  <c r="E16" i="1"/>
  <c r="E18" i="1"/>
  <c r="E19" i="1"/>
  <c r="E20" i="1"/>
  <c r="E21" i="1"/>
  <c r="E22" i="1"/>
  <c r="E15" i="1"/>
  <c r="H35" i="1" l="1"/>
  <c r="H37" i="1"/>
  <c r="H36" i="1"/>
  <c r="H38" i="1"/>
</calcChain>
</file>

<file path=xl/sharedStrings.xml><?xml version="1.0" encoding="utf-8"?>
<sst xmlns="http://schemas.openxmlformats.org/spreadsheetml/2006/main" count="224" uniqueCount="125">
  <si>
    <r>
      <t>Amenities of the</t>
    </r>
    <r>
      <rPr>
        <b/>
        <sz val="10.5"/>
        <color theme="1"/>
        <rFont val="Arial"/>
        <family val="2"/>
      </rPr>
      <t xml:space="preserve"> p</t>
    </r>
    <r>
      <rPr>
        <b/>
        <u/>
        <sz val="10.5"/>
        <color theme="1"/>
        <rFont val="Arial"/>
        <family val="2"/>
      </rPr>
      <t>ro</t>
    </r>
    <r>
      <rPr>
        <b/>
        <sz val="10.5"/>
        <color theme="1"/>
        <rFont val="Arial"/>
        <family val="2"/>
      </rPr>
      <t>p</t>
    </r>
    <r>
      <rPr>
        <b/>
        <u/>
        <sz val="10.5"/>
        <color theme="1"/>
        <rFont val="Arial"/>
        <family val="2"/>
      </rPr>
      <t>ert</t>
    </r>
    <r>
      <rPr>
        <b/>
        <sz val="10.5"/>
        <color theme="1"/>
        <rFont val="Arial"/>
        <family val="2"/>
      </rPr>
      <t>y</t>
    </r>
    <r>
      <rPr>
        <b/>
        <u/>
        <sz val="10.5"/>
        <color theme="1"/>
        <rFont val="Arial"/>
        <family val="2"/>
      </rPr>
      <t xml:space="preserve"> :</t>
    </r>
  </si>
  <si>
    <t>Particulars</t>
  </si>
  <si>
    <t>Types of amenities provided</t>
  </si>
  <si>
    <t>Flooring</t>
  </si>
  <si>
    <t>Vitrified tiles</t>
  </si>
  <si>
    <t>Door</t>
  </si>
  <si>
    <t>Laminated wooden with Glazed door</t>
  </si>
  <si>
    <t>Windows</t>
  </si>
  <si>
    <t>Powder coated aluminium sliding Windows</t>
  </si>
  <si>
    <t>Wiring</t>
  </si>
  <si>
    <t>Concealed wiring</t>
  </si>
  <si>
    <t>Plumbing</t>
  </si>
  <si>
    <t>Concealed Plumbing</t>
  </si>
  <si>
    <t>Toilet block / WC block</t>
  </si>
  <si>
    <t>Provided</t>
  </si>
  <si>
    <t>Area &amp; Accommodation</t>
  </si>
  <si>
    <t>Area as per agreement (sq.ft)</t>
  </si>
  <si>
    <t>Occupant as per Agreement</t>
  </si>
  <si>
    <t>Sr. No.</t>
  </si>
  <si>
    <t>Ground floor</t>
  </si>
  <si>
    <t>M/s. Tiecicon Pvt. Ltd.</t>
  </si>
  <si>
    <t>-</t>
  </si>
  <si>
    <t>2 Covered Garage</t>
  </si>
  <si>
    <t>M/s. Kaira Can Company Limited</t>
  </si>
  <si>
    <t>1st floor</t>
  </si>
  <si>
    <t>M/s. Tiecicon Pvt. Ltd. &amp; ICICI Bank Ltd. - (Protected Tenant)</t>
  </si>
  <si>
    <t>ICICI Bank Ltd. - (Tenant Occupied)</t>
  </si>
  <si>
    <t>M/s. Ion Exchange (India) Ltd.- (Self Occupied)</t>
  </si>
  <si>
    <t>M/s. Kaira Can Company Limited - (Disputed Tenant)</t>
  </si>
  <si>
    <t>Mrs. P.J Mehta &amp; Dr. N.D Vaidya (HUF)</t>
  </si>
  <si>
    <t xml:space="preserve">Dr. N.D
Tenant) Vaidya (HUF) - (Protected
</t>
  </si>
  <si>
    <r>
      <t>2</t>
    </r>
    <r>
      <rPr>
        <vertAlign val="superscript"/>
        <sz val="10.5"/>
        <color rgb="FF212121"/>
        <rFont val="Arial"/>
        <family val="2"/>
      </rPr>
      <t>nd</t>
    </r>
    <r>
      <rPr>
        <sz val="10.5"/>
        <color rgb="FF212121"/>
        <rFont val="Arial"/>
        <family val="2"/>
      </rPr>
      <t xml:space="preserve"> floor</t>
    </r>
  </si>
  <si>
    <t xml:space="preserve">M/s. Ion Exchange (India) Ltd. </t>
  </si>
  <si>
    <t>Vacant Condition</t>
  </si>
  <si>
    <t>4th floor</t>
  </si>
  <si>
    <t>M/s. Ion Exchange (India) Ltd. - Self Occupied</t>
  </si>
  <si>
    <t>Terrace floor</t>
  </si>
  <si>
    <t>Terrace flat</t>
  </si>
  <si>
    <t>Narmada Sitaram Desai</t>
  </si>
  <si>
    <t xml:space="preserve">Major Part Occupied by tenant - RCC storage at 433 sq.ft in possession of M/
s. Ion Exchange, however area not mentioned in agreement, terrace area not considered for valuation
</t>
  </si>
  <si>
    <t>As per site Indormation</t>
  </si>
  <si>
    <t>Floor</t>
  </si>
  <si>
    <t xml:space="preserve">Built-up Area </t>
  </si>
  <si>
    <t>Rates / sq. ft. in Rs,</t>
  </si>
  <si>
    <t xml:space="preserve">2 Nos. Covered Garages on Ground floor </t>
  </si>
  <si>
    <t>Lumpsum</t>
  </si>
  <si>
    <t>First floor</t>
  </si>
  <si>
    <t>Second Floor</t>
  </si>
  <si>
    <t>Fourth Floor</t>
  </si>
  <si>
    <t>FMV</t>
  </si>
  <si>
    <t>RV</t>
  </si>
  <si>
    <t>DV</t>
  </si>
  <si>
    <t>https://www.99acres.com/ready-to-move-office-space-for-sale-in-mahalaxmi-south-mumbai-570-sq-ft-r1-spid-K72563896</t>
  </si>
  <si>
    <t>https://www.99acres.com/ready-to-move-office-space-for-sale-in-mahalaxmi-chs-mahalaxmi-south-mumbai-474-sq-ft-spid-D74330291</t>
  </si>
  <si>
    <t>https://www.magicbricks.com/propertyDetails/4000-Sq-ft-Commercial-Office-Space-FOR-Sale-Mahalakshmi-in-Mumbai&amp;id=4d423730323933323339&amp;dynamicListing=N&amp;budget=0&amp;area=0&amp;seats=0&amp;isCoworkingSearch=Y</t>
  </si>
  <si>
    <t>https://www.magicbricks.com/propertyDetails/750-Sq-ft-Commercial-Shop-FOR-Sale-Mahalakshmi-in-Mumbai-r3&amp;id=4d423636363032383933&amp;dynamicListing=N&amp;budget=0&amp;area=0&amp;seats=0&amp;isCoworkingSearch=Y</t>
  </si>
  <si>
    <t>BUA (CA + 20% loading)</t>
  </si>
  <si>
    <t>M/s. Ion Exchange (India) Ltd.</t>
  </si>
  <si>
    <t>Land</t>
  </si>
  <si>
    <t>Building</t>
  </si>
  <si>
    <t>Age of Building</t>
  </si>
  <si>
    <t>Total Life</t>
  </si>
  <si>
    <t>Total Rates</t>
  </si>
  <si>
    <t>Full Rates</t>
  </si>
  <si>
    <t xml:space="preserve">insurance </t>
  </si>
  <si>
    <t>BUA</t>
  </si>
  <si>
    <t>Depricated Building Rates</t>
  </si>
  <si>
    <t>Government rates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</si>
  <si>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</si>
  <si>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</si>
  <si>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</si>
  <si>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</si>
  <si>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</si>
  <si>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</si>
  <si>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Depreciation (100-10)X19/60</t>
  </si>
  <si>
    <t>Depreciation Amt</t>
  </si>
  <si>
    <t>Depreciated Bldg. Rate</t>
  </si>
  <si>
    <t xml:space="preserve">Total Composite </t>
  </si>
  <si>
    <t>sq.ft</t>
  </si>
  <si>
    <t>Fair Market Value</t>
  </si>
  <si>
    <t>TOTAL FMV</t>
  </si>
  <si>
    <t>IV</t>
  </si>
  <si>
    <t>RR Value</t>
  </si>
  <si>
    <t>Rental Value</t>
  </si>
  <si>
    <t>Carpet area</t>
  </si>
  <si>
    <t>Built up area (20%)</t>
  </si>
  <si>
    <t>Saleable area (20 + 20%)</t>
  </si>
  <si>
    <t>Value</t>
  </si>
  <si>
    <t>Rate on Carpet area</t>
  </si>
  <si>
    <t>Rate on Built up  area (20%)</t>
  </si>
  <si>
    <t>Rate on Saleable area (20 + 20%)</t>
  </si>
  <si>
    <t>Total Floor</t>
  </si>
  <si>
    <t xml:space="preserve">Sr. No. </t>
  </si>
  <si>
    <t>Super Built up area</t>
  </si>
  <si>
    <t>Built up area</t>
  </si>
  <si>
    <t>Price Indicators</t>
  </si>
  <si>
    <t>Index-II</t>
  </si>
  <si>
    <t xml:space="preserve">2 Covered parking </t>
  </si>
  <si>
    <t xml:space="preserve">Total Value </t>
  </si>
  <si>
    <t>BOI</t>
  </si>
  <si>
    <t xml:space="preserve">Previous Report </t>
  </si>
  <si>
    <t>as per property Tax</t>
  </si>
  <si>
    <t>Carpet</t>
  </si>
  <si>
    <t xml:space="preserve">Ground </t>
  </si>
  <si>
    <t>2 garages</t>
  </si>
  <si>
    <t xml:space="preserve">2nd floor </t>
  </si>
  <si>
    <t xml:space="preserve">As per Documents </t>
  </si>
  <si>
    <r>
      <rPr>
        <b/>
        <sz val="11"/>
        <color rgb="FFFF0000"/>
        <rFont val="Arial Narrow"/>
        <family val="2"/>
      </rPr>
      <t>Built</t>
    </r>
    <r>
      <rPr>
        <b/>
        <sz val="11"/>
        <color theme="1"/>
        <rFont val="Arial Narrow"/>
        <family val="2"/>
      </rPr>
      <t xml:space="preserve">-up Area </t>
    </r>
  </si>
  <si>
    <t xml:space="preserve">rate on Carpet </t>
  </si>
  <si>
    <t xml:space="preserve">C.A -Ground Floor </t>
  </si>
  <si>
    <t>rate on C.A</t>
  </si>
  <si>
    <t xml:space="preserve">C.A -First Floor </t>
  </si>
  <si>
    <t xml:space="preserve">C.A -Second  Floor </t>
  </si>
  <si>
    <t xml:space="preserve">C.A Fourth Floor </t>
  </si>
  <si>
    <t>Ground</t>
  </si>
  <si>
    <t xml:space="preserve">Firs Floor </t>
  </si>
  <si>
    <t xml:space="preserve">2nd Floor </t>
  </si>
  <si>
    <t xml:space="preserve">4th flooor </t>
  </si>
  <si>
    <t>DOCUMENTS AREA ( not mentioned C.A or BUA</t>
  </si>
  <si>
    <t xml:space="preserve">Tenaments  protected by Maharashtra Rent Contro Act 0(3003) </t>
  </si>
  <si>
    <t>Other than self occupied (3002)</t>
  </si>
  <si>
    <t>Self occupied (3001)</t>
  </si>
  <si>
    <t>Carpet in Sq.Ft</t>
  </si>
  <si>
    <t>in Sq.Ft</t>
  </si>
  <si>
    <t xml:space="preserve">BMC Property Tax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</si>
</sst>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27" x14ac:knownFonts="1">
    <font>
      <sz val="11"/>
      <color theme="1"/>
      <name val="Calibri"/>
      <family val="2"/>
      <scheme val="minor"/>
    </font>
    <font>
      <b/>
      <u/>
      <sz val="10.5"/>
      <color theme="1"/>
      <name val="Arial"/>
      <family val="2"/>
    </font>
    <font>
      <b/>
      <sz val="10.5"/>
      <color theme="1"/>
      <name val="Arial"/>
      <family val="2"/>
    </font>
    <font>
      <b/>
      <sz val="8"/>
      <color theme="1"/>
      <name val="Arial"/>
      <family val="2"/>
    </font>
    <font>
      <b/>
      <sz val="10.5"/>
      <color rgb="FF212121"/>
      <name val="Arial"/>
      <family val="2"/>
    </font>
    <font>
      <sz val="10.5"/>
      <color rgb="FF212121"/>
      <name val="Arial"/>
      <family val="2"/>
    </font>
    <font>
      <u/>
      <sz val="11"/>
      <color theme="10"/>
      <name val="Calibri"/>
      <family val="2"/>
      <scheme val="minor"/>
    </font>
    <font>
      <vertAlign val="superscript"/>
      <sz val="10.5"/>
      <color rgb="FF212121"/>
      <name val="Arial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2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rgb="FFFF0000"/>
      <name val="Arial Narrow"/>
      <family val="2"/>
    </font>
    <font>
      <b/>
      <sz val="12"/>
      <color theme="1"/>
      <name val="Arial"/>
      <family val="2"/>
    </font>
    <font>
      <b/>
      <sz val="11"/>
      <color rgb="FFFF0000"/>
      <name val="Arial"/>
      <family val="2"/>
    </font>
    <font>
      <b/>
      <sz val="10.5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rgb="FFBCBCBC"/>
      </left>
      <right style="medium">
        <color rgb="FFBCBCBC"/>
      </right>
      <top style="medium">
        <color rgb="FFBCBCBC"/>
      </top>
      <bottom style="medium">
        <color rgb="FFBCBCBC"/>
      </bottom>
      <diagonal/>
    </border>
    <border>
      <left/>
      <right style="medium">
        <color rgb="FFBCBCBC"/>
      </right>
      <top style="medium">
        <color rgb="FFBCBCBC"/>
      </top>
      <bottom style="medium">
        <color rgb="FFBCBCBC"/>
      </bottom>
      <diagonal/>
    </border>
    <border>
      <left style="medium">
        <color rgb="FFBCBCBC"/>
      </left>
      <right style="medium">
        <color rgb="FFBCBCBC"/>
      </right>
      <top/>
      <bottom style="medium">
        <color rgb="FFBCBCBC"/>
      </bottom>
      <diagonal/>
    </border>
    <border>
      <left/>
      <right style="medium">
        <color rgb="FFBCBCBC"/>
      </right>
      <top/>
      <bottom style="medium">
        <color rgb="FFBCBCBC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164" fontId="10" fillId="0" borderId="0" applyFont="0" applyFill="0" applyBorder="0" applyAlignment="0" applyProtection="0"/>
  </cellStyleXfs>
  <cellXfs count="142">
    <xf numFmtId="0" fontId="0" fillId="0" borderId="0" xfId="0"/>
    <xf numFmtId="0" fontId="1" fillId="0" borderId="0" xfId="0" applyFont="1" applyAlignment="1">
      <alignment horizontal="left" vertical="center" indent="6"/>
    </xf>
    <xf numFmtId="0" fontId="3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2" xfId="0" applyFont="1" applyBorder="1" applyAlignment="1">
      <alignment vertical="center"/>
    </xf>
    <xf numFmtId="0" fontId="5" fillId="0" borderId="3" xfId="0" applyFont="1" applyBorder="1" applyAlignment="1">
      <alignment vertical="center"/>
    </xf>
    <xf numFmtId="0" fontId="5" fillId="0" borderId="4" xfId="0" applyFont="1" applyBorder="1" applyAlignment="1">
      <alignment vertical="center"/>
    </xf>
    <xf numFmtId="0" fontId="4" fillId="0" borderId="5" xfId="0" applyFont="1" applyBorder="1" applyAlignment="1">
      <alignment vertical="center" wrapText="1"/>
    </xf>
    <xf numFmtId="0" fontId="0" fillId="0" borderId="5" xfId="0" applyBorder="1" applyAlignment="1">
      <alignment horizontal="center" wrapText="1"/>
    </xf>
    <xf numFmtId="0" fontId="0" fillId="0" borderId="5" xfId="0" applyBorder="1" applyAlignment="1">
      <alignment vertical="center" wrapText="1"/>
    </xf>
    <xf numFmtId="0" fontId="0" fillId="0" borderId="5" xfId="0" applyBorder="1" applyAlignment="1">
      <alignment horizontal="center" vertical="center" wrapText="1"/>
    </xf>
    <xf numFmtId="0" fontId="0" fillId="0" borderId="5" xfId="0" applyBorder="1" applyAlignment="1">
      <alignment horizontal="left" vertical="center" wrapText="1"/>
    </xf>
    <xf numFmtId="0" fontId="5" fillId="0" borderId="5" xfId="0" applyFont="1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5" fillId="0" borderId="5" xfId="0" applyFont="1" applyBorder="1" applyAlignment="1">
      <alignment horizontal="center" vertical="center" wrapText="1"/>
    </xf>
    <xf numFmtId="0" fontId="5" fillId="0" borderId="5" xfId="0" applyFont="1" applyBorder="1" applyAlignment="1">
      <alignment vertical="center" wrapText="1"/>
    </xf>
    <xf numFmtId="0" fontId="5" fillId="0" borderId="5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top" wrapText="1"/>
    </xf>
    <xf numFmtId="0" fontId="0" fillId="0" borderId="5" xfId="0" applyBorder="1" applyAlignment="1">
      <alignment horizontal="center" vertical="center"/>
    </xf>
    <xf numFmtId="0" fontId="8" fillId="0" borderId="6" xfId="0" applyFont="1" applyBorder="1" applyAlignment="1">
      <alignment horizontal="justify" vertical="center" wrapText="1"/>
    </xf>
    <xf numFmtId="0" fontId="8" fillId="0" borderId="7" xfId="0" applyFont="1" applyBorder="1" applyAlignment="1">
      <alignment horizontal="justify" vertical="center" wrapText="1"/>
    </xf>
    <xf numFmtId="0" fontId="9" fillId="0" borderId="8" xfId="0" applyFont="1" applyBorder="1" applyAlignment="1">
      <alignment horizontal="justify" vertical="center" wrapText="1"/>
    </xf>
    <xf numFmtId="0" fontId="9" fillId="0" borderId="9" xfId="0" applyFont="1" applyBorder="1" applyAlignment="1">
      <alignment horizontal="justify" vertical="center" wrapText="1"/>
    </xf>
    <xf numFmtId="3" fontId="0" fillId="0" borderId="0" xfId="0" applyNumberFormat="1"/>
    <xf numFmtId="3" fontId="9" fillId="0" borderId="9" xfId="0" applyNumberFormat="1" applyFont="1" applyBorder="1" applyAlignment="1">
      <alignment horizontal="justify" vertical="center" wrapText="1"/>
    </xf>
    <xf numFmtId="0" fontId="0" fillId="0" borderId="0" xfId="0" applyAlignment="1">
      <alignment horizontal="center"/>
    </xf>
    <xf numFmtId="0" fontId="6" fillId="0" borderId="0" xfId="1"/>
    <xf numFmtId="0" fontId="4" fillId="0" borderId="5" xfId="0" applyFont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2" borderId="5" xfId="0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1" fontId="0" fillId="0" borderId="5" xfId="0" applyNumberFormat="1" applyBorder="1" applyAlignment="1">
      <alignment horizontal="center"/>
    </xf>
    <xf numFmtId="1" fontId="0" fillId="2" borderId="5" xfId="0" applyNumberFormat="1" applyFill="1" applyBorder="1" applyAlignment="1">
      <alignment horizontal="center"/>
    </xf>
    <xf numFmtId="0" fontId="9" fillId="0" borderId="10" xfId="0" applyFont="1" applyFill="1" applyBorder="1" applyAlignment="1">
      <alignment horizontal="justify" vertical="center"/>
    </xf>
    <xf numFmtId="0" fontId="0" fillId="0" borderId="5" xfId="0" applyBorder="1"/>
    <xf numFmtId="0" fontId="8" fillId="0" borderId="5" xfId="0" applyFont="1" applyBorder="1" applyAlignment="1">
      <alignment horizontal="justify" vertical="center"/>
    </xf>
    <xf numFmtId="0" fontId="9" fillId="0" borderId="5" xfId="0" applyFont="1" applyBorder="1" applyAlignment="1">
      <alignment horizontal="justify" vertical="center"/>
    </xf>
    <xf numFmtId="0" fontId="9" fillId="0" borderId="0" xfId="0" applyFont="1" applyFill="1" applyBorder="1" applyAlignment="1">
      <alignment horizontal="justify" vertical="center"/>
    </xf>
    <xf numFmtId="0" fontId="13" fillId="0" borderId="11" xfId="0" applyFont="1" applyBorder="1"/>
    <xf numFmtId="164" fontId="13" fillId="0" borderId="12" xfId="2" applyFont="1" applyFill="1" applyBorder="1"/>
    <xf numFmtId="2" fontId="14" fillId="0" borderId="12" xfId="2" applyNumberFormat="1" applyFont="1" applyFill="1" applyBorder="1"/>
    <xf numFmtId="164" fontId="14" fillId="0" borderId="13" xfId="2" applyFont="1" applyFill="1" applyBorder="1"/>
    <xf numFmtId="0" fontId="13" fillId="0" borderId="14" xfId="0" applyFont="1" applyBorder="1" applyAlignment="1">
      <alignment wrapText="1"/>
    </xf>
    <xf numFmtId="164" fontId="13" fillId="0" borderId="0" xfId="2" applyFont="1" applyFill="1" applyBorder="1"/>
    <xf numFmtId="2" fontId="14" fillId="0" borderId="0" xfId="2" applyNumberFormat="1" applyFont="1" applyFill="1" applyBorder="1"/>
    <xf numFmtId="164" fontId="14" fillId="0" borderId="15" xfId="2" applyFont="1" applyFill="1" applyBorder="1"/>
    <xf numFmtId="0" fontId="13" fillId="0" borderId="14" xfId="0" applyFont="1" applyBorder="1"/>
    <xf numFmtId="0" fontId="13" fillId="0" borderId="0" xfId="0" applyFont="1"/>
    <xf numFmtId="2" fontId="14" fillId="0" borderId="0" xfId="0" applyNumberFormat="1" applyFont="1"/>
    <xf numFmtId="0" fontId="14" fillId="0" borderId="15" xfId="0" applyFont="1" applyBorder="1"/>
    <xf numFmtId="9" fontId="13" fillId="0" borderId="0" xfId="0" applyNumberFormat="1" applyFont="1"/>
    <xf numFmtId="10" fontId="14" fillId="0" borderId="15" xfId="0" applyNumberFormat="1" applyFont="1" applyBorder="1"/>
    <xf numFmtId="0" fontId="15" fillId="0" borderId="14" xfId="0" applyFont="1" applyBorder="1"/>
    <xf numFmtId="0" fontId="16" fillId="0" borderId="0" xfId="0" applyFont="1"/>
    <xf numFmtId="0" fontId="16" fillId="0" borderId="14" xfId="0" applyFont="1" applyBorder="1"/>
    <xf numFmtId="164" fontId="14" fillId="0" borderId="0" xfId="2" applyFont="1" applyBorder="1"/>
    <xf numFmtId="0" fontId="17" fillId="0" borderId="15" xfId="0" applyFont="1" applyBorder="1"/>
    <xf numFmtId="0" fontId="11" fillId="0" borderId="14" xfId="0" applyFont="1" applyBorder="1"/>
    <xf numFmtId="0" fontId="11" fillId="0" borderId="0" xfId="0" applyFont="1"/>
    <xf numFmtId="164" fontId="14" fillId="0" borderId="0" xfId="2" applyFont="1" applyFill="1" applyBorder="1"/>
    <xf numFmtId="43" fontId="18" fillId="0" borderId="15" xfId="0" applyNumberFormat="1" applyFont="1" applyBorder="1"/>
    <xf numFmtId="0" fontId="18" fillId="0" borderId="15" xfId="0" applyFont="1" applyBorder="1"/>
    <xf numFmtId="2" fontId="18" fillId="0" borderId="0" xfId="0" applyNumberFormat="1" applyFont="1"/>
    <xf numFmtId="0" fontId="18" fillId="0" borderId="14" xfId="0" applyFont="1" applyBorder="1"/>
    <xf numFmtId="0" fontId="18" fillId="0" borderId="0" xfId="0" applyFont="1"/>
    <xf numFmtId="2" fontId="19" fillId="0" borderId="0" xfId="0" applyNumberFormat="1" applyFont="1"/>
    <xf numFmtId="0" fontId="0" fillId="0" borderId="15" xfId="0" applyBorder="1"/>
    <xf numFmtId="0" fontId="0" fillId="0" borderId="16" xfId="0" applyBorder="1"/>
    <xf numFmtId="0" fontId="0" fillId="0" borderId="17" xfId="0" applyBorder="1"/>
    <xf numFmtId="2" fontId="0" fillId="0" borderId="17" xfId="0" applyNumberFormat="1" applyBorder="1"/>
    <xf numFmtId="0" fontId="0" fillId="0" borderId="9" xfId="0" applyBorder="1"/>
    <xf numFmtId="0" fontId="0" fillId="0" borderId="0" xfId="0" applyBorder="1"/>
    <xf numFmtId="0" fontId="12" fillId="0" borderId="0" xfId="0" applyFont="1" applyAlignment="1">
      <alignment wrapText="1"/>
    </xf>
    <xf numFmtId="0" fontId="12" fillId="3" borderId="0" xfId="0" applyFont="1" applyFill="1" applyAlignment="1">
      <alignment wrapText="1"/>
    </xf>
    <xf numFmtId="0" fontId="0" fillId="0" borderId="0" xfId="0" applyAlignment="1">
      <alignment wrapText="1"/>
    </xf>
    <xf numFmtId="2" fontId="0" fillId="0" borderId="0" xfId="0" applyNumberFormat="1" applyAlignment="1">
      <alignment wrapText="1"/>
    </xf>
    <xf numFmtId="0" fontId="12" fillId="0" borderId="0" xfId="0" applyFont="1"/>
    <xf numFmtId="4" fontId="12" fillId="0" borderId="0" xfId="0" applyNumberFormat="1" applyFont="1"/>
    <xf numFmtId="0" fontId="12" fillId="2" borderId="0" xfId="0" applyFont="1" applyFill="1"/>
    <xf numFmtId="2" fontId="0" fillId="0" borderId="0" xfId="0" applyNumberFormat="1"/>
    <xf numFmtId="4" fontId="0" fillId="0" borderId="0" xfId="0" applyNumberFormat="1"/>
    <xf numFmtId="0" fontId="12" fillId="3" borderId="0" xfId="0" applyFont="1" applyFill="1"/>
    <xf numFmtId="0" fontId="13" fillId="0" borderId="0" xfId="0" applyFont="1" applyBorder="1"/>
    <xf numFmtId="9" fontId="13" fillId="0" borderId="0" xfId="0" applyNumberFormat="1" applyFont="1" applyBorder="1"/>
    <xf numFmtId="0" fontId="16" fillId="0" borderId="0" xfId="0" applyFont="1" applyBorder="1"/>
    <xf numFmtId="0" fontId="11" fillId="0" borderId="0" xfId="0" applyFont="1" applyBorder="1"/>
    <xf numFmtId="0" fontId="18" fillId="0" borderId="0" xfId="0" applyFont="1" applyBorder="1"/>
    <xf numFmtId="2" fontId="0" fillId="0" borderId="0" xfId="0" applyNumberFormat="1" applyBorder="1"/>
    <xf numFmtId="0" fontId="12" fillId="0" borderId="0" xfId="0" applyFont="1" applyFill="1"/>
    <xf numFmtId="164" fontId="14" fillId="0" borderId="18" xfId="2" applyFont="1" applyFill="1" applyBorder="1"/>
    <xf numFmtId="0" fontId="21" fillId="0" borderId="0" xfId="0" applyFont="1"/>
    <xf numFmtId="0" fontId="22" fillId="0" borderId="0" xfId="0" applyFont="1"/>
    <xf numFmtId="2" fontId="22" fillId="0" borderId="0" xfId="0" applyNumberFormat="1" applyFont="1"/>
    <xf numFmtId="2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0" fillId="0" borderId="5" xfId="0" applyBorder="1" applyAlignment="1">
      <alignment horizontal="right"/>
    </xf>
    <xf numFmtId="2" fontId="0" fillId="0" borderId="5" xfId="0" applyNumberFormat="1" applyBorder="1"/>
    <xf numFmtId="2" fontId="11" fillId="0" borderId="5" xfId="0" applyNumberFormat="1" applyFont="1" applyBorder="1"/>
    <xf numFmtId="2" fontId="8" fillId="0" borderId="0" xfId="0" applyNumberFormat="1" applyFont="1" applyBorder="1" applyAlignment="1">
      <alignment horizontal="justify" vertical="center" wrapText="1"/>
    </xf>
    <xf numFmtId="2" fontId="9" fillId="0" borderId="0" xfId="0" applyNumberFormat="1" applyFont="1" applyBorder="1" applyAlignment="1">
      <alignment horizontal="justify" vertical="center" wrapText="1"/>
    </xf>
    <xf numFmtId="0" fontId="0" fillId="0" borderId="14" xfId="0" applyBorder="1" applyAlignment="1">
      <alignment horizontal="right"/>
    </xf>
    <xf numFmtId="0" fontId="0" fillId="0" borderId="16" xfId="0" applyBorder="1" applyAlignment="1">
      <alignment horizontal="right"/>
    </xf>
    <xf numFmtId="2" fontId="26" fillId="0" borderId="0" xfId="0" applyNumberFormat="1" applyFont="1" applyFill="1" applyBorder="1" applyAlignment="1">
      <alignment horizontal="center" vertical="center" wrapText="1"/>
    </xf>
    <xf numFmtId="0" fontId="24" fillId="0" borderId="12" xfId="0" applyNumberFormat="1" applyFont="1" applyBorder="1" applyAlignment="1">
      <alignment horizontal="center" vertical="center" wrapText="1"/>
    </xf>
    <xf numFmtId="0" fontId="12" fillId="0" borderId="13" xfId="0" applyFont="1" applyBorder="1" applyAlignment="1">
      <alignment wrapText="1"/>
    </xf>
    <xf numFmtId="0" fontId="12" fillId="0" borderId="15" xfId="0" applyFont="1" applyBorder="1" applyAlignment="1">
      <alignment wrapText="1"/>
    </xf>
    <xf numFmtId="0" fontId="12" fillId="0" borderId="9" xfId="0" applyFont="1" applyBorder="1" applyAlignment="1">
      <alignment wrapText="1"/>
    </xf>
    <xf numFmtId="0" fontId="0" fillId="0" borderId="0" xfId="0" applyBorder="1" applyAlignment="1">
      <alignment wrapText="1"/>
    </xf>
    <xf numFmtId="2" fontId="12" fillId="0" borderId="0" xfId="0" applyNumberFormat="1" applyFont="1" applyBorder="1" applyAlignment="1">
      <alignment horizontal="center"/>
    </xf>
    <xf numFmtId="2" fontId="12" fillId="0" borderId="17" xfId="0" applyNumberFormat="1" applyFont="1" applyBorder="1" applyAlignment="1">
      <alignment horizontal="center"/>
    </xf>
    <xf numFmtId="164" fontId="14" fillId="0" borderId="0" xfId="2" applyFont="1" applyFill="1" applyBorder="1" applyAlignment="1">
      <alignment horizontal="center"/>
    </xf>
    <xf numFmtId="0" fontId="14" fillId="0" borderId="0" xfId="0" applyFont="1" applyBorder="1" applyAlignment="1">
      <alignment horizontal="center"/>
    </xf>
    <xf numFmtId="10" fontId="14" fillId="0" borderId="0" xfId="0" applyNumberFormat="1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43" fontId="18" fillId="0" borderId="0" xfId="0" applyNumberFormat="1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2" fontId="14" fillId="0" borderId="0" xfId="2" applyNumberFormat="1" applyFont="1" applyFill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164" fontId="14" fillId="0" borderId="0" xfId="2" applyFont="1" applyBorder="1" applyAlignment="1">
      <alignment horizontal="center"/>
    </xf>
    <xf numFmtId="2" fontId="18" fillId="0" borderId="0" xfId="0" applyNumberFormat="1" applyFont="1" applyBorder="1" applyAlignment="1">
      <alignment horizontal="center"/>
    </xf>
    <xf numFmtId="2" fontId="19" fillId="0" borderId="0" xfId="0" applyNumberFormat="1" applyFon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17" xfId="0" applyBorder="1" applyAlignment="1">
      <alignment horizontal="center"/>
    </xf>
    <xf numFmtId="0" fontId="8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64" fontId="13" fillId="0" borderId="0" xfId="2" applyFont="1" applyFill="1" applyBorder="1" applyAlignment="1">
      <alignment horizontal="center"/>
    </xf>
    <xf numFmtId="0" fontId="13" fillId="0" borderId="0" xfId="0" applyFont="1" applyBorder="1" applyAlignment="1">
      <alignment horizontal="center"/>
    </xf>
    <xf numFmtId="9" fontId="13" fillId="0" borderId="0" xfId="0" applyNumberFormat="1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2" fontId="2" fillId="0" borderId="0" xfId="0" applyNumberFormat="1" applyFont="1" applyFill="1" applyBorder="1" applyAlignment="1">
      <alignment horizontal="center" vertical="center" wrapText="1"/>
    </xf>
    <xf numFmtId="2" fontId="2" fillId="0" borderId="15" xfId="0" applyNumberFormat="1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0" fillId="0" borderId="9" xfId="0" applyBorder="1" applyAlignment="1">
      <alignment horizontal="center"/>
    </xf>
    <xf numFmtId="2" fontId="25" fillId="0" borderId="12" xfId="0" applyNumberFormat="1" applyFont="1" applyFill="1" applyBorder="1" applyAlignment="1">
      <alignment horizontal="center" vertical="center" wrapText="1"/>
    </xf>
    <xf numFmtId="0" fontId="24" fillId="0" borderId="11" xfId="0" applyNumberFormat="1" applyFont="1" applyBorder="1" applyAlignment="1">
      <alignment horizontal="center" vertical="center" wrapText="1"/>
    </xf>
    <xf numFmtId="0" fontId="24" fillId="0" borderId="13" xfId="0" applyNumberFormat="1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164" fontId="11" fillId="0" borderId="0" xfId="2" applyFont="1"/>
  </cellXfs>
  <cellStyles count="3">
    <cellStyle name="Comma" xfId="2" builtinId="3"/>
    <cellStyle name="Hyperlink" xfId="1" builtinId="8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44</xdr:row>
      <xdr:rowOff>19050</xdr:rowOff>
    </xdr:from>
    <xdr:to>
      <xdr:col>5</xdr:col>
      <xdr:colOff>1819275</xdr:colOff>
      <xdr:row>68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87" t="22485" r="27740" b="8284"/>
        <a:stretch>
          <a:fillRect/>
        </a:stretch>
      </xdr:blipFill>
      <xdr:spPr bwMode="auto">
        <a:xfrm>
          <a:off x="704850" y="11430000"/>
          <a:ext cx="5915025" cy="466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71</xdr:row>
      <xdr:rowOff>133350</xdr:rowOff>
    </xdr:from>
    <xdr:to>
      <xdr:col>6</xdr:col>
      <xdr:colOff>1524000</xdr:colOff>
      <xdr:row>97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30" t="3889" r="226" b="13101"/>
        <a:stretch/>
      </xdr:blipFill>
      <xdr:spPr>
        <a:xfrm>
          <a:off x="714375" y="16687800"/>
          <a:ext cx="7496175" cy="5267325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108</xdr:row>
      <xdr:rowOff>85725</xdr:rowOff>
    </xdr:from>
    <xdr:to>
      <xdr:col>6</xdr:col>
      <xdr:colOff>2105026</xdr:colOff>
      <xdr:row>131</xdr:row>
      <xdr:rowOff>19050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87" t="8001" b="10990"/>
        <a:stretch/>
      </xdr:blipFill>
      <xdr:spPr>
        <a:xfrm>
          <a:off x="514350" y="23688675"/>
          <a:ext cx="8277226" cy="4314825"/>
        </a:xfrm>
        <a:prstGeom prst="rect">
          <a:avLst/>
        </a:prstGeom>
      </xdr:spPr>
    </xdr:pic>
    <xdr:clientData/>
  </xdr:twoCellAnchor>
  <xdr:twoCellAnchor editAs="oneCell">
    <xdr:from>
      <xdr:col>0</xdr:col>
      <xdr:colOff>266699</xdr:colOff>
      <xdr:row>134</xdr:row>
      <xdr:rowOff>114300</xdr:rowOff>
    </xdr:from>
    <xdr:to>
      <xdr:col>6</xdr:col>
      <xdr:colOff>2426970</xdr:colOff>
      <xdr:row>158</xdr:row>
      <xdr:rowOff>161925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-62" t="8223" b="4544"/>
        <a:stretch/>
      </xdr:blipFill>
      <xdr:spPr>
        <a:xfrm>
          <a:off x="266699" y="28670250"/>
          <a:ext cx="8846821" cy="4619625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504826</xdr:colOff>
      <xdr:row>165</xdr:row>
      <xdr:rowOff>57151</xdr:rowOff>
    </xdr:from>
    <xdr:to>
      <xdr:col>6</xdr:col>
      <xdr:colOff>733426</xdr:colOff>
      <xdr:row>184</xdr:row>
      <xdr:rowOff>133351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8243" r="1998" b="5321"/>
        <a:stretch/>
      </xdr:blipFill>
      <xdr:spPr>
        <a:xfrm>
          <a:off x="504826" y="34518601"/>
          <a:ext cx="6915150" cy="3695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123825</xdr:colOff>
      <xdr:row>28</xdr:row>
      <xdr:rowOff>0</xdr:rowOff>
    </xdr:from>
    <xdr:to>
      <xdr:col>16</xdr:col>
      <xdr:colOff>419100</xdr:colOff>
      <xdr:row>52</xdr:row>
      <xdr:rowOff>190500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03F7068-D49A-4388-BD35-02B9B0841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87" t="22485" r="27740" b="8284"/>
        <a:stretch>
          <a:fillRect/>
        </a:stretch>
      </xdr:blipFill>
      <xdr:spPr bwMode="auto">
        <a:xfrm>
          <a:off x="2562225" y="6648450"/>
          <a:ext cx="8496300" cy="55911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1</xdr:row>
      <xdr:rowOff>9525</xdr:rowOff>
    </xdr:from>
    <xdr:to>
      <xdr:col>12</xdr:col>
      <xdr:colOff>1</xdr:colOff>
      <xdr:row>27</xdr:row>
      <xdr:rowOff>95865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80A33D-6BCA-4CAD-80B6-8F2D8CF8D3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30" t="3889" r="226" b="13101"/>
        <a:stretch/>
      </xdr:blipFill>
      <xdr:spPr>
        <a:xfrm>
          <a:off x="76201" y="200025"/>
          <a:ext cx="7239000" cy="503934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268676</xdr:colOff>
      <xdr:row>1</xdr:row>
      <xdr:rowOff>28575</xdr:rowOff>
    </xdr:from>
    <xdr:to>
      <xdr:col>28</xdr:col>
      <xdr:colOff>180976</xdr:colOff>
      <xdr:row>27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332DB9-1A2A-477B-944A-B96F4FCD59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87" t="8001" b="10990"/>
        <a:stretch/>
      </xdr:blipFill>
      <xdr:spPr>
        <a:xfrm>
          <a:off x="7583876" y="219075"/>
          <a:ext cx="9665900" cy="503872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9525</xdr:colOff>
      <xdr:row>28</xdr:row>
      <xdr:rowOff>180975</xdr:rowOff>
    </xdr:from>
    <xdr:to>
      <xdr:col>19</xdr:col>
      <xdr:colOff>321946</xdr:colOff>
      <xdr:row>53</xdr:row>
      <xdr:rowOff>38100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344A2C3-5254-4E2E-8E40-3023BE7107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-62" t="8223" b="4544"/>
        <a:stretch/>
      </xdr:blipFill>
      <xdr:spPr>
        <a:xfrm>
          <a:off x="3057525" y="5514975"/>
          <a:ext cx="8846821" cy="461962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agicbricks.com/propertyDetails/4000-Sq-ft-Commercial-Office-Space-FOR-Sale-Mahalakshmi-in-Mumbai&amp;id=4d423730323933323339&amp;dynamicListing=N&amp;budget=0&amp;area=0&amp;seats=0&amp;isCoworkingSearch=Y" TargetMode="External"/><Relationship Id="rId2" Type="http://schemas.openxmlformats.org/officeDocument/2006/relationships/hyperlink" Target="https://www.99acres.com/ready-to-move-office-space-for-sale-in-mahalaxmi-chs-mahalaxmi-south-mumbai-474-sq-ft-spid-D74330291" TargetMode="External"/><Relationship Id="rId1" Type="http://schemas.openxmlformats.org/officeDocument/2006/relationships/hyperlink" Target="https://www.99acres.com/ready-to-move-office-space-for-sale-in-mahalaxmi-south-mumbai-570-sq-ft-r1-spid-K72563896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magicbricks.com/propertyDetails/750-Sq-ft-Commercial-Shop-FOR-Sale-Mahalakshmi-in-Mumbai-r3&amp;id=4d423636363032383933&amp;dynamicListing=N&amp;budget=0&amp;area=0&amp;seats=0&amp;isCoworkingSearch=Y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O164"/>
  <sheetViews>
    <sheetView topLeftCell="B4" workbookViewId="0">
      <selection activeCell="I10" sqref="I10"/>
    </sheetView>
  </sheetViews>
  <sheetFormatPr defaultRowHeight="15" x14ac:dyDescent="0.25"/>
  <cols>
    <col min="2" max="2" width="8.28515625" customWidth="1"/>
    <col min="3" max="3" width="13.42578125" customWidth="1"/>
    <col min="4" max="4" width="20.28515625" customWidth="1"/>
    <col min="5" max="5" width="20.85546875" customWidth="1"/>
    <col min="6" max="6" width="28.28515625" customWidth="1"/>
    <col min="7" max="7" width="37.140625" customWidth="1"/>
    <col min="8" max="8" width="7" style="95" customWidth="1"/>
    <col min="9" max="9" width="10.85546875" style="80" customWidth="1"/>
    <col min="10" max="10" width="16.140625" customWidth="1"/>
    <col min="11" max="11" width="14" style="26" customWidth="1"/>
    <col min="12" max="12" width="2.140625" style="26" customWidth="1"/>
    <col min="13" max="13" width="18.42578125" style="26" customWidth="1"/>
    <col min="14" max="14" width="12.5703125" style="26" customWidth="1"/>
    <col min="15" max="15" width="39.7109375" style="75" customWidth="1"/>
    <col min="19" max="19" width="9.140625" customWidth="1"/>
  </cols>
  <sheetData>
    <row r="2" spans="2:15" x14ac:dyDescent="0.25">
      <c r="B2" s="1" t="s">
        <v>0</v>
      </c>
    </row>
    <row r="3" spans="2:15" ht="15.75" thickBot="1" x14ac:dyDescent="0.3">
      <c r="B3" s="2"/>
    </row>
    <row r="4" spans="2:15" ht="15.75" thickBot="1" x14ac:dyDescent="0.3">
      <c r="B4" s="4" t="s">
        <v>1</v>
      </c>
      <c r="C4" s="5" t="s">
        <v>2</v>
      </c>
    </row>
    <row r="5" spans="2:15" ht="15.75" thickBot="1" x14ac:dyDescent="0.3">
      <c r="B5" s="6" t="s">
        <v>3</v>
      </c>
      <c r="C5" s="7" t="s">
        <v>4</v>
      </c>
    </row>
    <row r="6" spans="2:15" ht="15.75" thickBot="1" x14ac:dyDescent="0.3">
      <c r="B6" s="6" t="s">
        <v>5</v>
      </c>
      <c r="C6" s="7" t="s">
        <v>6</v>
      </c>
    </row>
    <row r="7" spans="2:15" ht="15.75" thickBot="1" x14ac:dyDescent="0.3">
      <c r="B7" s="6" t="s">
        <v>7</v>
      </c>
      <c r="C7" s="7" t="s">
        <v>8</v>
      </c>
    </row>
    <row r="8" spans="2:15" ht="15.75" thickBot="1" x14ac:dyDescent="0.3">
      <c r="B8" s="6" t="s">
        <v>9</v>
      </c>
      <c r="C8" s="7" t="s">
        <v>10</v>
      </c>
    </row>
    <row r="9" spans="2:15" ht="15.75" thickBot="1" x14ac:dyDescent="0.3">
      <c r="B9" s="6" t="s">
        <v>11</v>
      </c>
      <c r="C9" s="7" t="s">
        <v>12</v>
      </c>
    </row>
    <row r="10" spans="2:15" ht="15.75" thickBot="1" x14ac:dyDescent="0.3">
      <c r="B10" s="6" t="s">
        <v>13</v>
      </c>
      <c r="C10" s="7" t="s">
        <v>14</v>
      </c>
    </row>
    <row r="12" spans="2:15" x14ac:dyDescent="0.25">
      <c r="B12" s="3" t="s">
        <v>15</v>
      </c>
    </row>
    <row r="13" spans="2:15" ht="15.75" thickBot="1" x14ac:dyDescent="0.3"/>
    <row r="14" spans="2:15" ht="39.75" customHeight="1" x14ac:dyDescent="0.25">
      <c r="B14" s="8" t="s">
        <v>18</v>
      </c>
      <c r="C14" s="8" t="s">
        <v>1</v>
      </c>
      <c r="D14" s="8" t="s">
        <v>16</v>
      </c>
      <c r="E14" s="28" t="s">
        <v>56</v>
      </c>
      <c r="F14" s="8" t="s">
        <v>17</v>
      </c>
      <c r="G14" s="8" t="s">
        <v>40</v>
      </c>
      <c r="J14" s="138" t="s">
        <v>118</v>
      </c>
      <c r="K14" s="139"/>
      <c r="L14" s="104"/>
      <c r="M14" s="137" t="s">
        <v>124</v>
      </c>
      <c r="N14" s="137"/>
      <c r="O14" s="105"/>
    </row>
    <row r="15" spans="2:15" ht="42" customHeight="1" x14ac:dyDescent="0.25">
      <c r="B15" s="9">
        <v>1</v>
      </c>
      <c r="C15" s="10" t="s">
        <v>19</v>
      </c>
      <c r="D15" s="11">
        <v>4431</v>
      </c>
      <c r="E15" s="32">
        <f>D15*1.2</f>
        <v>5317.2</v>
      </c>
      <c r="F15" s="12" t="s">
        <v>20</v>
      </c>
      <c r="G15" s="13" t="s">
        <v>25</v>
      </c>
      <c r="J15" s="101"/>
      <c r="K15" s="134" t="s">
        <v>123</v>
      </c>
      <c r="L15" s="133"/>
      <c r="M15" s="103" t="s">
        <v>122</v>
      </c>
      <c r="N15" s="103" t="s">
        <v>65</v>
      </c>
      <c r="O15" s="106"/>
    </row>
    <row r="16" spans="2:15" ht="40.5" customHeight="1" x14ac:dyDescent="0.25">
      <c r="B16" s="9">
        <v>2</v>
      </c>
      <c r="C16" s="10" t="s">
        <v>19</v>
      </c>
      <c r="D16" s="30">
        <v>4500</v>
      </c>
      <c r="E16" s="33">
        <f t="shared" ref="E16:E22" si="0">D16*1.2</f>
        <v>5400</v>
      </c>
      <c r="F16" s="12" t="s">
        <v>21</v>
      </c>
      <c r="G16" s="13" t="s">
        <v>26</v>
      </c>
      <c r="J16" s="101" t="s">
        <v>114</v>
      </c>
      <c r="K16" s="135">
        <v>4500</v>
      </c>
      <c r="L16" s="117"/>
      <c r="M16" s="109">
        <f>579.83*10.764</f>
        <v>6241.2901199999997</v>
      </c>
      <c r="N16" s="109">
        <f>695.8*10.764</f>
        <v>7489.5911999999989</v>
      </c>
      <c r="O16" s="106" t="s">
        <v>119</v>
      </c>
    </row>
    <row r="17" spans="2:15" ht="27" x14ac:dyDescent="0.25">
      <c r="B17" s="9">
        <v>3</v>
      </c>
      <c r="C17" s="10" t="s">
        <v>19</v>
      </c>
      <c r="D17" s="30" t="s">
        <v>22</v>
      </c>
      <c r="E17" s="32"/>
      <c r="F17" s="12" t="s">
        <v>57</v>
      </c>
      <c r="G17" s="13" t="s">
        <v>25</v>
      </c>
      <c r="J17" s="101"/>
      <c r="K17" s="135"/>
      <c r="L17" s="117"/>
      <c r="M17" s="109"/>
      <c r="N17" s="109"/>
      <c r="O17" s="106"/>
    </row>
    <row r="18" spans="2:15" ht="27" x14ac:dyDescent="0.25">
      <c r="B18" s="9">
        <v>4</v>
      </c>
      <c r="C18" s="10" t="s">
        <v>24</v>
      </c>
      <c r="D18" s="30">
        <v>5500</v>
      </c>
      <c r="E18" s="33">
        <f t="shared" si="0"/>
        <v>6600</v>
      </c>
      <c r="F18" s="12" t="s">
        <v>57</v>
      </c>
      <c r="G18" s="13" t="s">
        <v>27</v>
      </c>
      <c r="J18" s="101" t="s">
        <v>115</v>
      </c>
      <c r="K18" s="135">
        <v>5500</v>
      </c>
      <c r="L18" s="117"/>
      <c r="M18" s="109">
        <f>640.37*10.764</f>
        <v>6892.9426799999992</v>
      </c>
      <c r="N18" s="109">
        <f>768.44*10.764</f>
        <v>8271.4881600000008</v>
      </c>
      <c r="O18" s="106" t="s">
        <v>120</v>
      </c>
    </row>
    <row r="19" spans="2:15" ht="39" customHeight="1" x14ac:dyDescent="0.25">
      <c r="B19" s="9">
        <v>5</v>
      </c>
      <c r="C19" s="10" t="s">
        <v>24</v>
      </c>
      <c r="D19" s="11">
        <v>3750</v>
      </c>
      <c r="E19" s="32">
        <f t="shared" si="0"/>
        <v>4500</v>
      </c>
      <c r="F19" s="12" t="s">
        <v>23</v>
      </c>
      <c r="G19" s="14" t="s">
        <v>28</v>
      </c>
      <c r="J19" s="101"/>
      <c r="K19" s="135"/>
      <c r="L19" s="117"/>
      <c r="M19" s="109"/>
      <c r="N19" s="109"/>
      <c r="O19" s="106"/>
    </row>
    <row r="20" spans="2:15" ht="46.5" customHeight="1" x14ac:dyDescent="0.25">
      <c r="B20" s="9">
        <v>6</v>
      </c>
      <c r="C20" s="10" t="s">
        <v>24</v>
      </c>
      <c r="D20" s="11">
        <v>3000</v>
      </c>
      <c r="E20" s="32">
        <f t="shared" si="0"/>
        <v>3600</v>
      </c>
      <c r="F20" s="12" t="s">
        <v>29</v>
      </c>
      <c r="G20" s="14" t="s">
        <v>30</v>
      </c>
      <c r="J20" s="101"/>
      <c r="K20" s="135"/>
      <c r="L20" s="117"/>
      <c r="M20" s="109"/>
      <c r="N20" s="109"/>
      <c r="O20" s="106"/>
    </row>
    <row r="21" spans="2:15" ht="15.75" x14ac:dyDescent="0.25">
      <c r="B21" s="15">
        <v>7</v>
      </c>
      <c r="C21" s="16" t="s">
        <v>31</v>
      </c>
      <c r="D21" s="31">
        <v>12900</v>
      </c>
      <c r="E21" s="33">
        <f t="shared" si="0"/>
        <v>15480</v>
      </c>
      <c r="F21" s="17" t="s">
        <v>32</v>
      </c>
      <c r="G21" s="18" t="s">
        <v>33</v>
      </c>
      <c r="J21" s="101" t="s">
        <v>116</v>
      </c>
      <c r="K21" s="135">
        <v>12900</v>
      </c>
      <c r="L21" s="117"/>
      <c r="M21" s="109">
        <f>1123.79*10.764</f>
        <v>12096.475559999999</v>
      </c>
      <c r="N21" s="109">
        <f>1348.55*10.764</f>
        <v>14515.792199999998</v>
      </c>
      <c r="O21" s="106" t="s">
        <v>120</v>
      </c>
    </row>
    <row r="22" spans="2:15" ht="30.75" thickBot="1" x14ac:dyDescent="0.3">
      <c r="B22" s="9">
        <v>8</v>
      </c>
      <c r="C22" s="10" t="s">
        <v>34</v>
      </c>
      <c r="D22" s="30">
        <v>12904</v>
      </c>
      <c r="E22" s="33">
        <f t="shared" si="0"/>
        <v>15484.8</v>
      </c>
      <c r="F22" s="17" t="s">
        <v>32</v>
      </c>
      <c r="G22" s="14" t="s">
        <v>35</v>
      </c>
      <c r="J22" s="102" t="s">
        <v>117</v>
      </c>
      <c r="K22" s="136">
        <v>12904</v>
      </c>
      <c r="L22" s="124"/>
      <c r="M22" s="110">
        <f>1147*10.764</f>
        <v>12346.307999999999</v>
      </c>
      <c r="N22" s="110">
        <f>1376.4*10.764</f>
        <v>14815.569600000001</v>
      </c>
      <c r="O22" s="107" t="s">
        <v>121</v>
      </c>
    </row>
    <row r="23" spans="2:15" ht="90" x14ac:dyDescent="0.25">
      <c r="B23" s="11">
        <v>9</v>
      </c>
      <c r="C23" s="10" t="s">
        <v>36</v>
      </c>
      <c r="D23" s="19" t="s">
        <v>37</v>
      </c>
      <c r="E23" s="29"/>
      <c r="F23" s="12" t="s">
        <v>38</v>
      </c>
      <c r="G23" s="14" t="s">
        <v>39</v>
      </c>
    </row>
    <row r="24" spans="2:15" ht="15.75" thickBot="1" x14ac:dyDescent="0.3"/>
    <row r="25" spans="2:15" ht="17.25" thickBot="1" x14ac:dyDescent="0.3">
      <c r="C25" s="20" t="s">
        <v>41</v>
      </c>
      <c r="D25" s="21" t="s">
        <v>42</v>
      </c>
      <c r="E25" s="21" t="s">
        <v>43</v>
      </c>
    </row>
    <row r="26" spans="2:15" ht="17.25" thickBot="1" x14ac:dyDescent="0.3">
      <c r="C26" s="22" t="s">
        <v>19</v>
      </c>
      <c r="D26" s="25">
        <v>4500</v>
      </c>
      <c r="E26" s="25"/>
      <c r="F26" s="26"/>
    </row>
    <row r="27" spans="2:15" ht="50.25" thickBot="1" x14ac:dyDescent="0.3">
      <c r="C27" s="22" t="s">
        <v>44</v>
      </c>
      <c r="D27" s="23" t="s">
        <v>45</v>
      </c>
      <c r="E27" s="23"/>
      <c r="F27" s="26"/>
    </row>
    <row r="28" spans="2:15" ht="17.25" thickBot="1" x14ac:dyDescent="0.3">
      <c r="C28" s="22" t="s">
        <v>46</v>
      </c>
      <c r="D28" s="25">
        <v>5500</v>
      </c>
      <c r="E28" s="25"/>
      <c r="F28" s="26"/>
    </row>
    <row r="29" spans="2:15" ht="17.25" thickBot="1" x14ac:dyDescent="0.3">
      <c r="C29" s="22" t="s">
        <v>47</v>
      </c>
      <c r="D29" s="25">
        <v>15000</v>
      </c>
      <c r="E29" s="25"/>
      <c r="F29" s="26"/>
    </row>
    <row r="30" spans="2:15" ht="17.25" thickBot="1" x14ac:dyDescent="0.3">
      <c r="C30" s="22" t="s">
        <v>48</v>
      </c>
      <c r="D30" s="25">
        <v>12904</v>
      </c>
      <c r="E30" s="25"/>
      <c r="F30" s="26"/>
    </row>
    <row r="31" spans="2:15" x14ac:dyDescent="0.25">
      <c r="D31" s="24"/>
      <c r="F31" s="26"/>
    </row>
    <row r="34" spans="2:12" ht="16.5" x14ac:dyDescent="0.25">
      <c r="B34" s="35" t="s">
        <v>63</v>
      </c>
      <c r="C34" s="35" t="s">
        <v>58</v>
      </c>
      <c r="D34" s="35" t="s">
        <v>59</v>
      </c>
      <c r="E34" s="35" t="s">
        <v>60</v>
      </c>
      <c r="F34" s="35" t="s">
        <v>61</v>
      </c>
      <c r="G34" s="35" t="s">
        <v>66</v>
      </c>
      <c r="H34" s="96" t="s">
        <v>62</v>
      </c>
      <c r="I34" s="97" t="s">
        <v>65</v>
      </c>
      <c r="J34" s="36" t="s">
        <v>41</v>
      </c>
      <c r="K34" s="125"/>
      <c r="L34" s="125"/>
    </row>
    <row r="35" spans="2:12" ht="16.5" x14ac:dyDescent="0.25">
      <c r="B35" s="35">
        <v>50000</v>
      </c>
      <c r="C35" s="35">
        <f>B35-D35</f>
        <v>47200</v>
      </c>
      <c r="D35" s="35">
        <v>2800</v>
      </c>
      <c r="E35" s="35">
        <v>59</v>
      </c>
      <c r="F35" s="35">
        <v>60</v>
      </c>
      <c r="G35" s="35">
        <f>2800-(E35/F35*0.9*D35)</f>
        <v>322</v>
      </c>
      <c r="H35" s="96">
        <f>G35+C35</f>
        <v>47522</v>
      </c>
      <c r="I35" s="97">
        <v>4500</v>
      </c>
      <c r="J35" s="37" t="s">
        <v>19</v>
      </c>
      <c r="K35" s="126"/>
      <c r="L35" s="126"/>
    </row>
    <row r="36" spans="2:12" ht="16.5" x14ac:dyDescent="0.25">
      <c r="B36" s="35">
        <v>40500</v>
      </c>
      <c r="C36" s="35">
        <f>B36-D36</f>
        <v>37700</v>
      </c>
      <c r="D36" s="35">
        <v>2800</v>
      </c>
      <c r="E36" s="35">
        <v>59</v>
      </c>
      <c r="F36" s="35">
        <v>60</v>
      </c>
      <c r="G36" s="35">
        <f t="shared" ref="G36:G38" si="1">2800-(E36/F36*0.9*D36)</f>
        <v>322</v>
      </c>
      <c r="H36" s="96">
        <f t="shared" ref="H36:H38" si="2">G36+C36</f>
        <v>38022</v>
      </c>
      <c r="I36" s="97">
        <v>5500</v>
      </c>
      <c r="J36" s="37" t="s">
        <v>46</v>
      </c>
      <c r="K36" s="126"/>
      <c r="L36" s="126"/>
    </row>
    <row r="37" spans="2:12" ht="16.5" x14ac:dyDescent="0.25">
      <c r="B37" s="35">
        <v>38500</v>
      </c>
      <c r="C37" s="35">
        <f>B37-D37</f>
        <v>35700</v>
      </c>
      <c r="D37" s="35">
        <v>2800</v>
      </c>
      <c r="E37" s="35">
        <v>59</v>
      </c>
      <c r="F37" s="35">
        <v>60</v>
      </c>
      <c r="G37" s="35">
        <f t="shared" si="1"/>
        <v>322</v>
      </c>
      <c r="H37" s="96">
        <f t="shared" si="2"/>
        <v>36022</v>
      </c>
      <c r="I37" s="97">
        <v>15000</v>
      </c>
      <c r="J37" s="37" t="s">
        <v>47</v>
      </c>
      <c r="K37" s="126"/>
      <c r="L37" s="126"/>
    </row>
    <row r="38" spans="2:12" ht="16.5" x14ac:dyDescent="0.25">
      <c r="B38" s="35">
        <v>37500</v>
      </c>
      <c r="C38" s="35">
        <f>B38-D38</f>
        <v>34700</v>
      </c>
      <c r="D38" s="35">
        <v>2800</v>
      </c>
      <c r="E38" s="35">
        <v>59</v>
      </c>
      <c r="F38" s="35">
        <v>60</v>
      </c>
      <c r="G38" s="35">
        <f t="shared" si="1"/>
        <v>322</v>
      </c>
      <c r="H38" s="96">
        <f t="shared" si="2"/>
        <v>35022</v>
      </c>
      <c r="I38" s="97">
        <v>12904</v>
      </c>
      <c r="J38" s="37" t="s">
        <v>48</v>
      </c>
      <c r="K38" s="126"/>
      <c r="L38" s="126"/>
    </row>
    <row r="39" spans="2:12" ht="29.25" customHeight="1" x14ac:dyDescent="0.25">
      <c r="B39" s="35"/>
      <c r="C39" s="35"/>
      <c r="D39" s="35"/>
      <c r="E39" s="35"/>
      <c r="F39" s="35"/>
      <c r="G39" s="35"/>
      <c r="H39" s="96"/>
      <c r="I39" s="98">
        <f>SUM(I35:I38)</f>
        <v>37904</v>
      </c>
      <c r="J39" s="37" t="s">
        <v>44</v>
      </c>
      <c r="K39" s="126"/>
      <c r="L39" s="126"/>
    </row>
    <row r="40" spans="2:12" ht="16.5" x14ac:dyDescent="0.25">
      <c r="J40" s="34" t="s">
        <v>49</v>
      </c>
      <c r="K40" s="127"/>
      <c r="L40" s="127"/>
    </row>
    <row r="41" spans="2:12" ht="16.5" x14ac:dyDescent="0.25">
      <c r="J41" s="34" t="s">
        <v>50</v>
      </c>
      <c r="K41" s="127"/>
      <c r="L41" s="127"/>
    </row>
    <row r="42" spans="2:12" ht="16.5" x14ac:dyDescent="0.25">
      <c r="J42" s="34" t="s">
        <v>51</v>
      </c>
      <c r="K42" s="127"/>
      <c r="L42" s="127"/>
    </row>
    <row r="43" spans="2:12" ht="16.5" x14ac:dyDescent="0.25">
      <c r="J43" s="34" t="s">
        <v>64</v>
      </c>
      <c r="K43" s="127"/>
      <c r="L43" s="127"/>
    </row>
    <row r="44" spans="2:12" ht="16.5" x14ac:dyDescent="0.25">
      <c r="J44" s="38" t="s">
        <v>67</v>
      </c>
      <c r="K44" s="127"/>
      <c r="L44" s="127"/>
    </row>
    <row r="50" spans="10:15" ht="15.75" x14ac:dyDescent="0.25">
      <c r="J50" s="44"/>
      <c r="K50" s="128"/>
      <c r="L50" s="128"/>
      <c r="M50" s="118"/>
      <c r="N50" s="111"/>
      <c r="O50" s="108"/>
    </row>
    <row r="51" spans="10:15" ht="15.75" x14ac:dyDescent="0.25">
      <c r="J51" s="44"/>
      <c r="K51" s="128"/>
      <c r="L51" s="128"/>
      <c r="M51" s="118"/>
      <c r="N51" s="111"/>
      <c r="O51" s="108"/>
    </row>
    <row r="52" spans="10:15" ht="15.75" x14ac:dyDescent="0.25">
      <c r="J52" s="44"/>
      <c r="K52" s="128"/>
      <c r="L52" s="128"/>
      <c r="M52" s="118"/>
      <c r="N52" s="111"/>
      <c r="O52" s="108"/>
    </row>
    <row r="53" spans="10:15" ht="15.75" x14ac:dyDescent="0.25">
      <c r="J53" s="44"/>
      <c r="K53" s="128"/>
      <c r="L53" s="128"/>
      <c r="M53" s="118"/>
      <c r="N53" s="111"/>
      <c r="O53" s="108"/>
    </row>
    <row r="54" spans="10:15" ht="15.75" x14ac:dyDescent="0.25">
      <c r="J54" s="83"/>
      <c r="K54" s="129"/>
      <c r="L54" s="129"/>
      <c r="M54" s="119"/>
      <c r="N54" s="112"/>
      <c r="O54" s="108"/>
    </row>
    <row r="55" spans="10:15" ht="15.75" x14ac:dyDescent="0.25">
      <c r="J55" s="83"/>
      <c r="K55" s="129"/>
      <c r="L55" s="129"/>
      <c r="M55" s="119"/>
      <c r="N55" s="112"/>
      <c r="O55" s="108"/>
    </row>
    <row r="56" spans="10:15" ht="15.75" x14ac:dyDescent="0.25">
      <c r="J56" s="83"/>
      <c r="K56" s="129"/>
      <c r="L56" s="129"/>
      <c r="M56" s="119"/>
      <c r="N56" s="112"/>
      <c r="O56" s="108"/>
    </row>
    <row r="57" spans="10:15" ht="15.75" x14ac:dyDescent="0.25">
      <c r="J57" s="83"/>
      <c r="K57" s="129"/>
      <c r="L57" s="129"/>
      <c r="M57" s="119"/>
      <c r="N57" s="112"/>
      <c r="O57" s="108"/>
    </row>
    <row r="58" spans="10:15" ht="15.75" x14ac:dyDescent="0.25">
      <c r="J58" s="84"/>
      <c r="K58" s="130"/>
      <c r="L58" s="130"/>
      <c r="M58" s="119"/>
      <c r="N58" s="113"/>
      <c r="O58" s="108"/>
    </row>
    <row r="59" spans="10:15" ht="15.75" x14ac:dyDescent="0.25">
      <c r="J59" s="44"/>
      <c r="K59" s="128"/>
      <c r="L59" s="128"/>
      <c r="M59" s="118"/>
      <c r="N59" s="111"/>
      <c r="O59" s="108"/>
    </row>
    <row r="60" spans="10:15" ht="15.75" x14ac:dyDescent="0.25">
      <c r="J60" s="44"/>
      <c r="K60" s="128"/>
      <c r="L60" s="128"/>
      <c r="M60" s="118"/>
      <c r="N60" s="111"/>
      <c r="O60" s="108"/>
    </row>
    <row r="61" spans="10:15" ht="15.75" x14ac:dyDescent="0.25">
      <c r="J61" s="44"/>
      <c r="K61" s="128"/>
      <c r="L61" s="128"/>
      <c r="M61" s="118"/>
      <c r="N61" s="111"/>
      <c r="O61" s="108"/>
    </row>
    <row r="62" spans="10:15" ht="15.75" x14ac:dyDescent="0.25">
      <c r="J62" s="44"/>
      <c r="K62" s="128"/>
      <c r="L62" s="128"/>
      <c r="M62" s="118"/>
      <c r="N62" s="111"/>
      <c r="O62" s="108"/>
    </row>
    <row r="63" spans="10:15" ht="15.75" x14ac:dyDescent="0.25">
      <c r="J63" s="44"/>
      <c r="K63" s="128"/>
      <c r="L63" s="128"/>
      <c r="M63" s="118"/>
      <c r="N63" s="111"/>
      <c r="O63" s="108"/>
    </row>
    <row r="64" spans="10:15" ht="15.75" x14ac:dyDescent="0.25">
      <c r="J64" s="83"/>
      <c r="K64" s="129"/>
      <c r="L64" s="129"/>
      <c r="M64" s="119"/>
      <c r="N64" s="112"/>
      <c r="O64" s="108"/>
    </row>
    <row r="65" spans="2:15" ht="15.75" x14ac:dyDescent="0.25">
      <c r="J65" s="85"/>
      <c r="K65" s="131"/>
      <c r="L65" s="131"/>
      <c r="M65" s="118"/>
      <c r="N65" s="112"/>
      <c r="O65" s="108"/>
    </row>
    <row r="66" spans="2:15" ht="15.75" x14ac:dyDescent="0.25">
      <c r="J66" s="85"/>
      <c r="K66" s="131"/>
      <c r="L66" s="131"/>
      <c r="M66" s="120"/>
      <c r="N66" s="114"/>
      <c r="O66" s="108"/>
    </row>
    <row r="67" spans="2:15" ht="15.75" x14ac:dyDescent="0.25">
      <c r="J67" s="85"/>
      <c r="K67" s="131"/>
      <c r="L67" s="131"/>
      <c r="M67" s="120"/>
      <c r="N67" s="114"/>
      <c r="O67" s="108"/>
    </row>
    <row r="68" spans="2:15" ht="15.75" x14ac:dyDescent="0.25">
      <c r="J68" s="86"/>
      <c r="K68" s="132"/>
      <c r="L68" s="132"/>
      <c r="M68" s="111"/>
      <c r="N68" s="115"/>
      <c r="O68" s="108"/>
    </row>
    <row r="69" spans="2:15" ht="15.75" x14ac:dyDescent="0.25">
      <c r="J69" s="85"/>
      <c r="K69" s="131"/>
      <c r="L69" s="131"/>
      <c r="M69" s="111"/>
      <c r="N69" s="112"/>
      <c r="O69" s="108"/>
    </row>
    <row r="70" spans="2:15" ht="15.75" x14ac:dyDescent="0.25">
      <c r="J70" s="85"/>
      <c r="K70" s="131"/>
      <c r="L70" s="131"/>
      <c r="M70" s="120"/>
      <c r="N70" s="115"/>
      <c r="O70" s="108"/>
    </row>
    <row r="71" spans="2:15" ht="15.75" x14ac:dyDescent="0.25">
      <c r="B71" s="27" t="s">
        <v>52</v>
      </c>
      <c r="J71" s="85"/>
      <c r="K71" s="131"/>
      <c r="L71" s="131"/>
      <c r="M71" s="120"/>
      <c r="N71" s="116"/>
      <c r="O71" s="108"/>
    </row>
    <row r="72" spans="2:15" ht="15.75" x14ac:dyDescent="0.25">
      <c r="J72" s="83"/>
      <c r="K72" s="129"/>
      <c r="L72" s="129"/>
      <c r="M72" s="121"/>
      <c r="N72" s="115"/>
      <c r="O72" s="108"/>
    </row>
    <row r="73" spans="2:15" ht="15.75" x14ac:dyDescent="0.25">
      <c r="J73" s="87"/>
      <c r="K73" s="116"/>
      <c r="L73" s="116"/>
      <c r="M73" s="122"/>
      <c r="N73" s="117"/>
      <c r="O73" s="108"/>
    </row>
    <row r="74" spans="2:15" x14ac:dyDescent="0.25">
      <c r="J74" s="72"/>
      <c r="K74" s="117"/>
      <c r="L74" s="117"/>
      <c r="M74" s="123"/>
      <c r="N74" s="117"/>
      <c r="O74" s="108"/>
    </row>
    <row r="75" spans="2:15" x14ac:dyDescent="0.25">
      <c r="J75" s="72"/>
      <c r="K75" s="117"/>
      <c r="L75" s="117"/>
      <c r="M75" s="117"/>
      <c r="N75" s="117"/>
      <c r="O75" s="108"/>
    </row>
    <row r="76" spans="2:15" x14ac:dyDescent="0.25">
      <c r="J76" s="72"/>
      <c r="K76" s="117"/>
      <c r="L76" s="117"/>
      <c r="M76" s="117"/>
      <c r="N76" s="117"/>
      <c r="O76" s="108"/>
    </row>
    <row r="77" spans="2:15" ht="15.75" x14ac:dyDescent="0.25">
      <c r="J77" s="44"/>
      <c r="K77" s="128"/>
      <c r="L77" s="128"/>
      <c r="M77" s="118"/>
      <c r="N77" s="111"/>
      <c r="O77" s="108"/>
    </row>
    <row r="78" spans="2:15" ht="15.75" x14ac:dyDescent="0.25">
      <c r="J78" s="44"/>
      <c r="K78" s="128"/>
      <c r="L78" s="128"/>
      <c r="M78" s="118"/>
      <c r="N78" s="111"/>
      <c r="O78" s="108"/>
    </row>
    <row r="79" spans="2:15" ht="15.75" x14ac:dyDescent="0.25">
      <c r="J79" s="44"/>
      <c r="K79" s="128"/>
      <c r="L79" s="128"/>
      <c r="M79" s="118"/>
      <c r="N79" s="111"/>
      <c r="O79" s="108"/>
    </row>
    <row r="80" spans="2:15" ht="16.5" x14ac:dyDescent="0.25">
      <c r="I80" s="99"/>
      <c r="J80" s="44"/>
      <c r="K80" s="128"/>
      <c r="L80" s="128"/>
      <c r="M80" s="118"/>
      <c r="N80" s="111"/>
      <c r="O80" s="108"/>
    </row>
    <row r="81" spans="9:15" ht="16.5" x14ac:dyDescent="0.25">
      <c r="I81" s="100"/>
      <c r="J81" s="83"/>
      <c r="K81" s="129"/>
      <c r="L81" s="129"/>
      <c r="M81" s="119"/>
      <c r="N81" s="112"/>
      <c r="O81" s="108"/>
    </row>
    <row r="82" spans="9:15" ht="16.5" x14ac:dyDescent="0.25">
      <c r="I82" s="100"/>
      <c r="J82" s="83"/>
      <c r="K82" s="129"/>
      <c r="L82" s="129"/>
      <c r="M82" s="119"/>
      <c r="N82" s="112"/>
      <c r="O82" s="108"/>
    </row>
    <row r="83" spans="9:15" ht="16.5" x14ac:dyDescent="0.25">
      <c r="I83" s="100"/>
      <c r="J83" s="83"/>
      <c r="K83" s="129"/>
      <c r="L83" s="129"/>
      <c r="M83" s="119"/>
      <c r="N83" s="112"/>
      <c r="O83" s="108"/>
    </row>
    <row r="84" spans="9:15" ht="16.5" x14ac:dyDescent="0.25">
      <c r="I84" s="100"/>
      <c r="J84" s="83"/>
      <c r="K84" s="129"/>
      <c r="L84" s="129"/>
      <c r="M84" s="119"/>
      <c r="N84" s="112"/>
      <c r="O84" s="108"/>
    </row>
    <row r="85" spans="9:15" ht="16.5" x14ac:dyDescent="0.25">
      <c r="I85" s="100"/>
      <c r="J85" s="84"/>
      <c r="K85" s="130"/>
      <c r="L85" s="130"/>
      <c r="M85" s="119"/>
      <c r="N85" s="113"/>
      <c r="O85" s="108"/>
    </row>
    <row r="86" spans="9:15" ht="15.75" x14ac:dyDescent="0.25">
      <c r="I86" s="88"/>
      <c r="J86" s="44"/>
      <c r="K86" s="128"/>
      <c r="L86" s="128"/>
      <c r="M86" s="118"/>
      <c r="N86" s="111"/>
      <c r="O86" s="108"/>
    </row>
    <row r="87" spans="9:15" ht="15.75" x14ac:dyDescent="0.25">
      <c r="I87" s="88"/>
      <c r="J87" s="44"/>
      <c r="K87" s="128"/>
      <c r="L87" s="128"/>
      <c r="M87" s="118"/>
      <c r="N87" s="111"/>
      <c r="O87" s="108"/>
    </row>
    <row r="88" spans="9:15" ht="15.75" x14ac:dyDescent="0.25">
      <c r="I88" s="88"/>
      <c r="J88" s="44"/>
      <c r="K88" s="128"/>
      <c r="L88" s="128"/>
      <c r="M88" s="118"/>
      <c r="N88" s="111"/>
      <c r="O88" s="108"/>
    </row>
    <row r="89" spans="9:15" ht="15.75" x14ac:dyDescent="0.25">
      <c r="J89" s="44"/>
      <c r="K89" s="128"/>
      <c r="L89" s="128"/>
      <c r="M89" s="118"/>
      <c r="N89" s="111"/>
      <c r="O89" s="108"/>
    </row>
    <row r="90" spans="9:15" ht="15.75" x14ac:dyDescent="0.25">
      <c r="J90" s="44"/>
      <c r="K90" s="128"/>
      <c r="L90" s="128"/>
      <c r="M90" s="118"/>
      <c r="N90" s="111"/>
      <c r="O90" s="108"/>
    </row>
    <row r="91" spans="9:15" ht="15.75" x14ac:dyDescent="0.25">
      <c r="J91" s="83"/>
      <c r="K91" s="129"/>
      <c r="L91" s="129"/>
      <c r="M91" s="119"/>
      <c r="N91" s="112"/>
      <c r="O91" s="108"/>
    </row>
    <row r="92" spans="9:15" ht="15.75" x14ac:dyDescent="0.25">
      <c r="J92" s="85"/>
      <c r="K92" s="131"/>
      <c r="L92" s="131"/>
      <c r="M92" s="118"/>
      <c r="N92" s="112"/>
      <c r="O92" s="108"/>
    </row>
    <row r="93" spans="9:15" ht="15.75" x14ac:dyDescent="0.25">
      <c r="J93" s="85"/>
      <c r="K93" s="131"/>
      <c r="L93" s="131"/>
      <c r="M93" s="120"/>
      <c r="N93" s="114"/>
      <c r="O93" s="108"/>
    </row>
    <row r="94" spans="9:15" ht="15.75" x14ac:dyDescent="0.25">
      <c r="J94" s="85"/>
      <c r="K94" s="131"/>
      <c r="L94" s="131"/>
      <c r="M94" s="120"/>
      <c r="N94" s="114"/>
      <c r="O94" s="108"/>
    </row>
    <row r="95" spans="9:15" ht="15.75" x14ac:dyDescent="0.25">
      <c r="J95" s="86"/>
      <c r="K95" s="132"/>
      <c r="L95" s="132"/>
      <c r="M95" s="111"/>
      <c r="N95" s="115"/>
      <c r="O95" s="108"/>
    </row>
    <row r="96" spans="9:15" ht="15.75" x14ac:dyDescent="0.25">
      <c r="J96" s="85"/>
      <c r="K96" s="131"/>
      <c r="L96" s="131"/>
      <c r="M96" s="111"/>
      <c r="N96" s="112"/>
      <c r="O96" s="108"/>
    </row>
    <row r="97" spans="2:15" ht="15.75" x14ac:dyDescent="0.25">
      <c r="J97" s="85"/>
      <c r="K97" s="131"/>
      <c r="L97" s="131"/>
      <c r="M97" s="120"/>
      <c r="N97" s="115"/>
      <c r="O97" s="108"/>
    </row>
    <row r="98" spans="2:15" ht="15.75" x14ac:dyDescent="0.25">
      <c r="J98" s="85"/>
      <c r="K98" s="131"/>
      <c r="L98" s="131"/>
      <c r="M98" s="120"/>
      <c r="N98" s="116"/>
      <c r="O98" s="108"/>
    </row>
    <row r="99" spans="2:15" ht="15.75" x14ac:dyDescent="0.25">
      <c r="J99" s="83"/>
      <c r="K99" s="129"/>
      <c r="L99" s="129"/>
      <c r="M99" s="121"/>
      <c r="N99" s="115"/>
      <c r="O99" s="108"/>
    </row>
    <row r="100" spans="2:15" ht="15.75" x14ac:dyDescent="0.25">
      <c r="J100" s="87"/>
      <c r="K100" s="116"/>
      <c r="L100" s="116"/>
      <c r="M100" s="122"/>
      <c r="N100" s="117"/>
      <c r="O100" s="108"/>
    </row>
    <row r="101" spans="2:15" x14ac:dyDescent="0.25">
      <c r="J101" s="72"/>
      <c r="K101" s="117"/>
      <c r="L101" s="117"/>
      <c r="M101" s="123"/>
      <c r="N101" s="117"/>
      <c r="O101" s="108"/>
    </row>
    <row r="102" spans="2:15" x14ac:dyDescent="0.25">
      <c r="J102" s="72"/>
      <c r="K102" s="117"/>
      <c r="L102" s="117"/>
      <c r="M102" s="117"/>
      <c r="N102" s="117"/>
      <c r="O102" s="108"/>
    </row>
    <row r="103" spans="2:15" x14ac:dyDescent="0.25">
      <c r="J103" s="72"/>
      <c r="K103" s="117"/>
      <c r="L103" s="117"/>
      <c r="M103" s="117"/>
      <c r="N103" s="117"/>
      <c r="O103" s="108"/>
    </row>
    <row r="104" spans="2:15" x14ac:dyDescent="0.25">
      <c r="J104" s="72"/>
      <c r="K104" s="117"/>
      <c r="L104" s="117"/>
      <c r="M104" s="117"/>
      <c r="N104" s="117"/>
      <c r="O104" s="108"/>
    </row>
    <row r="105" spans="2:15" x14ac:dyDescent="0.25">
      <c r="J105" s="72"/>
      <c r="K105" s="117"/>
      <c r="L105" s="117"/>
      <c r="M105" s="117"/>
      <c r="N105" s="117"/>
      <c r="O105" s="108"/>
    </row>
    <row r="106" spans="2:15" x14ac:dyDescent="0.25">
      <c r="J106" s="72"/>
      <c r="K106" s="117"/>
      <c r="L106" s="117"/>
      <c r="M106" s="117"/>
      <c r="N106" s="117"/>
      <c r="O106" s="108"/>
    </row>
    <row r="107" spans="2:15" x14ac:dyDescent="0.25">
      <c r="J107" s="72"/>
      <c r="K107" s="117"/>
      <c r="L107" s="117"/>
      <c r="M107" s="117"/>
      <c r="N107" s="117"/>
      <c r="O107" s="108"/>
    </row>
    <row r="108" spans="2:15" x14ac:dyDescent="0.25">
      <c r="B108" s="27" t="s">
        <v>53</v>
      </c>
      <c r="J108" s="72"/>
      <c r="K108" s="117"/>
      <c r="L108" s="117"/>
      <c r="M108" s="117"/>
      <c r="N108" s="117"/>
      <c r="O108" s="108"/>
    </row>
    <row r="109" spans="2:15" x14ac:dyDescent="0.25">
      <c r="J109" s="72"/>
      <c r="K109" s="117"/>
      <c r="L109" s="117"/>
      <c r="M109" s="117"/>
      <c r="N109" s="117"/>
      <c r="O109" s="108"/>
    </row>
    <row r="110" spans="2:15" x14ac:dyDescent="0.25">
      <c r="J110" s="72"/>
      <c r="K110" s="117"/>
      <c r="L110" s="117"/>
      <c r="M110" s="117"/>
      <c r="N110" s="117"/>
      <c r="O110" s="108"/>
    </row>
    <row r="111" spans="2:15" x14ac:dyDescent="0.25">
      <c r="J111" s="72"/>
      <c r="K111" s="117"/>
      <c r="L111" s="117"/>
      <c r="M111" s="117"/>
      <c r="N111" s="117"/>
      <c r="O111" s="108"/>
    </row>
    <row r="112" spans="2:15" x14ac:dyDescent="0.25">
      <c r="J112" s="72"/>
      <c r="K112" s="117"/>
      <c r="L112" s="117"/>
      <c r="M112" s="117"/>
      <c r="N112" s="117"/>
      <c r="O112" s="108"/>
    </row>
    <row r="113" spans="10:15" x14ac:dyDescent="0.25">
      <c r="J113" s="72"/>
      <c r="K113" s="117"/>
      <c r="L113" s="117"/>
      <c r="M113" s="117"/>
      <c r="N113" s="117"/>
      <c r="O113" s="108"/>
    </row>
    <row r="114" spans="10:15" x14ac:dyDescent="0.25">
      <c r="J114" s="72"/>
      <c r="K114" s="117"/>
      <c r="L114" s="117"/>
      <c r="M114" s="117"/>
      <c r="N114" s="117"/>
      <c r="O114" s="108"/>
    </row>
    <row r="115" spans="10:15" x14ac:dyDescent="0.25">
      <c r="J115" s="72"/>
      <c r="K115" s="117"/>
      <c r="L115" s="117"/>
      <c r="M115" s="117"/>
      <c r="N115" s="117"/>
      <c r="O115" s="108"/>
    </row>
    <row r="116" spans="10:15" x14ac:dyDescent="0.25">
      <c r="J116" s="72"/>
      <c r="K116" s="117"/>
      <c r="L116" s="117"/>
      <c r="M116" s="117"/>
      <c r="N116" s="117"/>
      <c r="O116" s="108"/>
    </row>
    <row r="117" spans="10:15" x14ac:dyDescent="0.25">
      <c r="J117" s="72"/>
      <c r="K117" s="117"/>
      <c r="L117" s="117"/>
      <c r="M117" s="117"/>
      <c r="N117" s="117"/>
      <c r="O117" s="108"/>
    </row>
    <row r="118" spans="10:15" x14ac:dyDescent="0.25">
      <c r="J118" s="72"/>
      <c r="K118" s="117"/>
      <c r="L118" s="117"/>
      <c r="M118" s="117"/>
      <c r="N118" s="117"/>
      <c r="O118" s="108"/>
    </row>
    <row r="119" spans="10:15" x14ac:dyDescent="0.25">
      <c r="J119" s="72"/>
      <c r="K119" s="117"/>
      <c r="L119" s="117"/>
      <c r="M119" s="117"/>
      <c r="N119" s="117"/>
      <c r="O119" s="108"/>
    </row>
    <row r="120" spans="10:15" x14ac:dyDescent="0.25">
      <c r="J120" s="72"/>
      <c r="K120" s="117"/>
      <c r="L120" s="117"/>
      <c r="M120" s="117"/>
      <c r="N120" s="117"/>
      <c r="O120" s="108"/>
    </row>
    <row r="121" spans="10:15" x14ac:dyDescent="0.25">
      <c r="J121" s="72"/>
      <c r="K121" s="117"/>
      <c r="L121" s="117"/>
      <c r="M121" s="117"/>
      <c r="N121" s="117"/>
      <c r="O121" s="108"/>
    </row>
    <row r="122" spans="10:15" x14ac:dyDescent="0.25">
      <c r="J122" s="72"/>
      <c r="K122" s="117"/>
      <c r="L122" s="117"/>
      <c r="M122" s="117"/>
      <c r="N122" s="117"/>
      <c r="O122" s="108"/>
    </row>
    <row r="123" spans="10:15" x14ac:dyDescent="0.25">
      <c r="J123" s="72"/>
      <c r="K123" s="117"/>
      <c r="L123" s="117"/>
      <c r="M123" s="117"/>
      <c r="N123" s="117"/>
      <c r="O123" s="108"/>
    </row>
    <row r="124" spans="10:15" x14ac:dyDescent="0.25">
      <c r="J124" s="72"/>
      <c r="K124" s="117"/>
      <c r="L124" s="117"/>
      <c r="M124" s="117"/>
      <c r="N124" s="117"/>
      <c r="O124" s="108"/>
    </row>
    <row r="125" spans="10:15" x14ac:dyDescent="0.25">
      <c r="J125" s="72"/>
      <c r="K125" s="117"/>
      <c r="L125" s="117"/>
      <c r="M125" s="117"/>
      <c r="N125" s="117"/>
      <c r="O125" s="108"/>
    </row>
    <row r="126" spans="10:15" x14ac:dyDescent="0.25">
      <c r="J126" s="72"/>
      <c r="K126" s="117"/>
      <c r="L126" s="117"/>
      <c r="M126" s="117"/>
      <c r="N126" s="117"/>
      <c r="O126" s="108"/>
    </row>
    <row r="134" spans="1:1" x14ac:dyDescent="0.25">
      <c r="A134" s="27" t="s">
        <v>54</v>
      </c>
    </row>
    <row r="164" spans="2:2" x14ac:dyDescent="0.25">
      <c r="B164" s="27" t="s">
        <v>55</v>
      </c>
    </row>
  </sheetData>
  <mergeCells count="2">
    <mergeCell ref="M14:N14"/>
    <mergeCell ref="J14:K14"/>
  </mergeCells>
  <hyperlinks>
    <hyperlink ref="B71" r:id="rId1" xr:uid="{00000000-0004-0000-0000-000000000000}"/>
    <hyperlink ref="B108" r:id="rId2" xr:uid="{00000000-0004-0000-0000-000001000000}"/>
    <hyperlink ref="A134" r:id="rId3" xr:uid="{00000000-0004-0000-0000-000002000000}"/>
    <hyperlink ref="B164" r:id="rId4" xr:uid="{00000000-0004-0000-0000-000003000000}"/>
  </hyperlinks>
  <pageMargins left="0.7" right="0.7" top="0.75" bottom="0.75" header="0.3" footer="0.3"/>
  <pageSetup orientation="portrait" horizontalDpi="1200" verticalDpi="120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8BE57-68D3-43CE-BB19-829D2D5D549F}">
  <dimension ref="A1:U126"/>
  <sheetViews>
    <sheetView tabSelected="1" topLeftCell="Q85" workbookViewId="0">
      <selection activeCell="T124" sqref="T124"/>
    </sheetView>
  </sheetViews>
  <sheetFormatPr defaultRowHeight="15" x14ac:dyDescent="0.25"/>
  <cols>
    <col min="5" max="5" width="15" customWidth="1"/>
    <col min="15" max="15" width="16.5703125" customWidth="1"/>
    <col min="18" max="18" width="18.5703125" customWidth="1"/>
    <col min="19" max="19" width="18.140625" customWidth="1"/>
    <col min="20" max="20" width="21" customWidth="1"/>
    <col min="21" max="21" width="20.7109375" customWidth="1"/>
  </cols>
  <sheetData>
    <row r="1" spans="1:21" ht="64.5" thickBot="1" x14ac:dyDescent="0.55000000000000004">
      <c r="A1" s="73" t="s">
        <v>18</v>
      </c>
      <c r="B1" s="73" t="s">
        <v>84</v>
      </c>
      <c r="C1" s="73" t="s">
        <v>85</v>
      </c>
      <c r="D1" s="73" t="s">
        <v>86</v>
      </c>
      <c r="E1" s="73" t="s">
        <v>87</v>
      </c>
      <c r="F1" s="74" t="s">
        <v>88</v>
      </c>
      <c r="G1" s="74" t="s">
        <v>89</v>
      </c>
      <c r="H1" s="74" t="s">
        <v>90</v>
      </c>
      <c r="I1" s="73" t="s">
        <v>41</v>
      </c>
      <c r="J1" s="73" t="s">
        <v>91</v>
      </c>
      <c r="K1" s="75" t="s">
        <v>92</v>
      </c>
      <c r="L1" s="75" t="s">
        <v>93</v>
      </c>
      <c r="M1" s="76" t="s">
        <v>94</v>
      </c>
      <c r="N1" s="76" t="s">
        <v>84</v>
      </c>
      <c r="O1" s="75" t="s">
        <v>87</v>
      </c>
      <c r="S1" s="91" t="s">
        <v>99</v>
      </c>
    </row>
    <row r="2" spans="1:21" ht="17.25" x14ac:dyDescent="0.25">
      <c r="A2" s="140" t="s">
        <v>95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R2" s="39" t="s">
        <v>68</v>
      </c>
      <c r="S2" s="40"/>
      <c r="T2" s="41">
        <v>50000</v>
      </c>
      <c r="U2" s="42" t="s">
        <v>108</v>
      </c>
    </row>
    <row r="3" spans="1:21" ht="36" customHeight="1" x14ac:dyDescent="0.25">
      <c r="A3" s="77">
        <f t="shared" ref="A3:A14" si="0">K3</f>
        <v>0</v>
      </c>
      <c r="B3" s="77">
        <f t="shared" ref="B3:B14" si="1">N3</f>
        <v>400</v>
      </c>
      <c r="C3" s="77">
        <f t="shared" ref="C3:D14" si="2">B3*1.2</f>
        <v>480</v>
      </c>
      <c r="D3" s="77">
        <f t="shared" si="2"/>
        <v>576</v>
      </c>
      <c r="E3" s="78">
        <f t="shared" ref="E3:E14" si="3">O3</f>
        <v>17500000</v>
      </c>
      <c r="F3" s="77">
        <f t="shared" ref="F3:F14" si="4">ROUND((E3/B3),0)</f>
        <v>43750</v>
      </c>
      <c r="G3" s="79">
        <f t="shared" ref="G3:G14" si="5">ROUND((E3/C3),0)</f>
        <v>36458</v>
      </c>
      <c r="H3" s="89">
        <f t="shared" ref="H3:H14" si="6">ROUND((E3/D3),0)</f>
        <v>30382</v>
      </c>
      <c r="I3" s="77" t="e">
        <f>#REF!</f>
        <v>#REF!</v>
      </c>
      <c r="J3" s="77" t="e">
        <f>#REF!</f>
        <v>#REF!</v>
      </c>
      <c r="L3">
        <v>0</v>
      </c>
      <c r="M3" s="80">
        <f t="shared" ref="M3:M13" si="7">L3/1.2</f>
        <v>0</v>
      </c>
      <c r="N3" s="80">
        <v>400</v>
      </c>
      <c r="O3" s="81">
        <v>17500000</v>
      </c>
      <c r="R3" s="43" t="s">
        <v>69</v>
      </c>
      <c r="S3" s="44"/>
      <c r="T3" s="45">
        <v>2800</v>
      </c>
      <c r="U3" s="46"/>
    </row>
    <row r="4" spans="1:21" ht="15.75" x14ac:dyDescent="0.25">
      <c r="A4" s="77">
        <f t="shared" si="0"/>
        <v>0</v>
      </c>
      <c r="B4" s="77">
        <f t="shared" si="1"/>
        <v>474</v>
      </c>
      <c r="C4" s="77">
        <f t="shared" si="2"/>
        <v>568.79999999999995</v>
      </c>
      <c r="D4" s="77">
        <f t="shared" si="2"/>
        <v>682.56</v>
      </c>
      <c r="E4" s="78">
        <f t="shared" si="3"/>
        <v>25000000</v>
      </c>
      <c r="F4" s="77">
        <f t="shared" si="4"/>
        <v>52743</v>
      </c>
      <c r="G4" s="79">
        <f t="shared" si="5"/>
        <v>43952</v>
      </c>
      <c r="H4" s="89">
        <f t="shared" si="6"/>
        <v>36627</v>
      </c>
      <c r="I4" s="77" t="e">
        <f>#REF!</f>
        <v>#REF!</v>
      </c>
      <c r="J4" s="77" t="e">
        <f>#REF!</f>
        <v>#REF!</v>
      </c>
      <c r="L4">
        <v>0</v>
      </c>
      <c r="M4" s="80">
        <f t="shared" si="7"/>
        <v>0</v>
      </c>
      <c r="N4" s="80">
        <v>474</v>
      </c>
      <c r="O4" s="81">
        <v>25000000</v>
      </c>
      <c r="R4" s="47" t="s">
        <v>70</v>
      </c>
      <c r="S4" s="44"/>
      <c r="T4" s="45">
        <f>T2-T3</f>
        <v>47200</v>
      </c>
      <c r="U4" s="46"/>
    </row>
    <row r="5" spans="1:21" ht="15.75" x14ac:dyDescent="0.25">
      <c r="A5" s="77">
        <f t="shared" si="0"/>
        <v>0</v>
      </c>
      <c r="B5" s="77">
        <f t="shared" si="1"/>
        <v>3500</v>
      </c>
      <c r="C5" s="77">
        <f t="shared" si="2"/>
        <v>4200</v>
      </c>
      <c r="D5" s="77">
        <f t="shared" si="2"/>
        <v>5040</v>
      </c>
      <c r="E5" s="78">
        <f t="shared" si="3"/>
        <v>240000000</v>
      </c>
      <c r="F5" s="77">
        <f t="shared" si="4"/>
        <v>68571</v>
      </c>
      <c r="G5" s="77">
        <f t="shared" si="5"/>
        <v>57143</v>
      </c>
      <c r="H5" s="89">
        <f t="shared" si="6"/>
        <v>47619</v>
      </c>
      <c r="I5" s="77" t="e">
        <f>#REF!</f>
        <v>#REF!</v>
      </c>
      <c r="J5" s="77" t="e">
        <f>#REF!</f>
        <v>#REF!</v>
      </c>
      <c r="L5">
        <v>0</v>
      </c>
      <c r="M5" s="80">
        <f t="shared" si="7"/>
        <v>0</v>
      </c>
      <c r="N5" s="80">
        <v>3500</v>
      </c>
      <c r="O5" s="81">
        <v>240000000</v>
      </c>
      <c r="R5" s="47" t="s">
        <v>71</v>
      </c>
      <c r="S5" s="44"/>
      <c r="T5" s="45">
        <f>T3</f>
        <v>2800</v>
      </c>
      <c r="U5" s="46"/>
    </row>
    <row r="6" spans="1:21" ht="15.75" x14ac:dyDescent="0.25">
      <c r="A6" s="77">
        <f t="shared" si="0"/>
        <v>0</v>
      </c>
      <c r="B6" s="77">
        <f t="shared" si="1"/>
        <v>0</v>
      </c>
      <c r="C6" s="77">
        <f t="shared" si="2"/>
        <v>0</v>
      </c>
      <c r="D6" s="77">
        <f t="shared" si="2"/>
        <v>0</v>
      </c>
      <c r="E6" s="78">
        <f t="shared" si="3"/>
        <v>0</v>
      </c>
      <c r="F6" s="77" t="e">
        <f t="shared" si="4"/>
        <v>#DIV/0!</v>
      </c>
      <c r="G6" s="77" t="e">
        <f t="shared" si="5"/>
        <v>#DIV/0!</v>
      </c>
      <c r="H6" s="89" t="e">
        <f t="shared" si="6"/>
        <v>#DIV/0!</v>
      </c>
      <c r="I6" s="77" t="e">
        <f>#REF!</f>
        <v>#REF!</v>
      </c>
      <c r="J6" s="77" t="e">
        <f>#REF!</f>
        <v>#REF!</v>
      </c>
      <c r="L6">
        <v>0</v>
      </c>
      <c r="M6" s="80">
        <f t="shared" si="7"/>
        <v>0</v>
      </c>
      <c r="N6" s="80">
        <f t="shared" ref="N6:N13" si="8">M6/1.2</f>
        <v>0</v>
      </c>
      <c r="O6" s="81">
        <v>0</v>
      </c>
      <c r="R6" s="47" t="s">
        <v>72</v>
      </c>
      <c r="S6" s="48"/>
      <c r="T6" s="49">
        <f>U6-U7</f>
        <v>59</v>
      </c>
      <c r="U6" s="50">
        <v>2024</v>
      </c>
    </row>
    <row r="7" spans="1:21" ht="15.75" x14ac:dyDescent="0.25">
      <c r="A7" s="77">
        <f t="shared" si="0"/>
        <v>0</v>
      </c>
      <c r="B7" s="77">
        <f t="shared" si="1"/>
        <v>0</v>
      </c>
      <c r="C7" s="77">
        <f t="shared" si="2"/>
        <v>0</v>
      </c>
      <c r="D7" s="77">
        <f t="shared" si="2"/>
        <v>0</v>
      </c>
      <c r="E7" s="78">
        <f t="shared" si="3"/>
        <v>0</v>
      </c>
      <c r="F7" s="77" t="e">
        <f t="shared" si="4"/>
        <v>#DIV/0!</v>
      </c>
      <c r="G7" s="77" t="e">
        <f t="shared" si="5"/>
        <v>#DIV/0!</v>
      </c>
      <c r="H7" s="89" t="e">
        <f t="shared" si="6"/>
        <v>#DIV/0!</v>
      </c>
      <c r="I7" s="77" t="e">
        <f>#REF!</f>
        <v>#REF!</v>
      </c>
      <c r="J7" s="77" t="e">
        <f>#REF!</f>
        <v>#REF!</v>
      </c>
      <c r="L7">
        <v>0</v>
      </c>
      <c r="M7" s="80">
        <f t="shared" si="7"/>
        <v>0</v>
      </c>
      <c r="N7" s="80">
        <f t="shared" si="8"/>
        <v>0</v>
      </c>
      <c r="O7" s="81">
        <v>0</v>
      </c>
      <c r="R7" s="47" t="s">
        <v>73</v>
      </c>
      <c r="S7" s="48"/>
      <c r="T7" s="49">
        <f>T8-T6</f>
        <v>6</v>
      </c>
      <c r="U7" s="50">
        <v>1965</v>
      </c>
    </row>
    <row r="8" spans="1:21" ht="15.75" x14ac:dyDescent="0.25">
      <c r="A8" s="77">
        <f t="shared" si="0"/>
        <v>0</v>
      </c>
      <c r="B8" s="77">
        <f t="shared" si="1"/>
        <v>0</v>
      </c>
      <c r="C8" s="77">
        <f t="shared" si="2"/>
        <v>0</v>
      </c>
      <c r="D8" s="77">
        <f t="shared" si="2"/>
        <v>0</v>
      </c>
      <c r="E8" s="78">
        <f t="shared" si="3"/>
        <v>0</v>
      </c>
      <c r="F8" s="77" t="e">
        <f t="shared" si="4"/>
        <v>#DIV/0!</v>
      </c>
      <c r="G8" s="77" t="e">
        <f t="shared" si="5"/>
        <v>#DIV/0!</v>
      </c>
      <c r="H8" s="77" t="e">
        <f t="shared" si="6"/>
        <v>#DIV/0!</v>
      </c>
      <c r="I8" s="77" t="e">
        <f>#REF!</f>
        <v>#REF!</v>
      </c>
      <c r="J8" s="77" t="e">
        <f>#REF!</f>
        <v>#REF!</v>
      </c>
      <c r="L8">
        <v>0</v>
      </c>
      <c r="M8" s="80">
        <f t="shared" si="7"/>
        <v>0</v>
      </c>
      <c r="N8" s="80">
        <f t="shared" si="8"/>
        <v>0</v>
      </c>
      <c r="O8" s="81">
        <v>0</v>
      </c>
      <c r="R8" s="47" t="s">
        <v>61</v>
      </c>
      <c r="S8" s="48"/>
      <c r="T8" s="49">
        <v>65</v>
      </c>
      <c r="U8" s="50"/>
    </row>
    <row r="9" spans="1:21" ht="30.75" customHeight="1" x14ac:dyDescent="0.25">
      <c r="A9" s="77">
        <f t="shared" si="0"/>
        <v>0</v>
      </c>
      <c r="B9" s="77">
        <f t="shared" si="1"/>
        <v>0</v>
      </c>
      <c r="C9" s="77">
        <f t="shared" si="2"/>
        <v>0</v>
      </c>
      <c r="D9" s="77">
        <f t="shared" si="2"/>
        <v>0</v>
      </c>
      <c r="E9" s="78">
        <f t="shared" si="3"/>
        <v>0</v>
      </c>
      <c r="F9" s="77" t="e">
        <f t="shared" si="4"/>
        <v>#DIV/0!</v>
      </c>
      <c r="G9" s="77" t="e">
        <f t="shared" si="5"/>
        <v>#DIV/0!</v>
      </c>
      <c r="H9" s="77" t="e">
        <f t="shared" si="6"/>
        <v>#DIV/0!</v>
      </c>
      <c r="I9" s="77" t="e">
        <f>#REF!</f>
        <v>#REF!</v>
      </c>
      <c r="J9" s="77" t="e">
        <f>#REF!</f>
        <v>#REF!</v>
      </c>
      <c r="L9">
        <v>0</v>
      </c>
      <c r="M9" s="80">
        <f t="shared" si="7"/>
        <v>0</v>
      </c>
      <c r="N9" s="80">
        <f t="shared" si="8"/>
        <v>0</v>
      </c>
      <c r="O9" s="81">
        <v>0</v>
      </c>
      <c r="R9" s="43" t="s">
        <v>74</v>
      </c>
      <c r="S9" s="48"/>
      <c r="T9" s="49">
        <f>90*T6/T8</f>
        <v>81.692307692307693</v>
      </c>
      <c r="U9" s="50"/>
    </row>
    <row r="10" spans="1:21" ht="15.75" x14ac:dyDescent="0.25">
      <c r="A10" s="77">
        <f t="shared" si="0"/>
        <v>0</v>
      </c>
      <c r="B10" s="77">
        <f t="shared" si="1"/>
        <v>0</v>
      </c>
      <c r="C10" s="77">
        <f t="shared" si="2"/>
        <v>0</v>
      </c>
      <c r="D10" s="77">
        <f t="shared" si="2"/>
        <v>0</v>
      </c>
      <c r="E10" s="78">
        <f t="shared" si="3"/>
        <v>0</v>
      </c>
      <c r="F10" s="77" t="e">
        <f t="shared" si="4"/>
        <v>#DIV/0!</v>
      </c>
      <c r="G10" s="77" t="e">
        <f t="shared" si="5"/>
        <v>#DIV/0!</v>
      </c>
      <c r="H10" s="77" t="e">
        <f t="shared" si="6"/>
        <v>#DIV/0!</v>
      </c>
      <c r="I10" s="77" t="e">
        <f>#REF!</f>
        <v>#REF!</v>
      </c>
      <c r="J10" s="77" t="e">
        <f>#REF!</f>
        <v>#REF!</v>
      </c>
      <c r="L10">
        <v>0</v>
      </c>
      <c r="M10" s="80">
        <f t="shared" si="7"/>
        <v>0</v>
      </c>
      <c r="N10" s="80">
        <f t="shared" si="8"/>
        <v>0</v>
      </c>
      <c r="O10" s="81">
        <v>0</v>
      </c>
      <c r="R10" s="47"/>
      <c r="S10" s="51"/>
      <c r="T10" s="49">
        <f>T9%</f>
        <v>0.81692307692307697</v>
      </c>
      <c r="U10" s="52"/>
    </row>
    <row r="11" spans="1:21" ht="15.75" x14ac:dyDescent="0.25">
      <c r="A11" s="77">
        <f t="shared" si="0"/>
        <v>0</v>
      </c>
      <c r="B11" s="77">
        <f t="shared" si="1"/>
        <v>0</v>
      </c>
      <c r="C11" s="77">
        <f t="shared" si="2"/>
        <v>0</v>
      </c>
      <c r="D11" s="77">
        <f t="shared" si="2"/>
        <v>0</v>
      </c>
      <c r="E11" s="78">
        <f t="shared" si="3"/>
        <v>0</v>
      </c>
      <c r="F11" s="77" t="e">
        <f t="shared" si="4"/>
        <v>#DIV/0!</v>
      </c>
      <c r="G11" s="77" t="e">
        <f t="shared" si="5"/>
        <v>#DIV/0!</v>
      </c>
      <c r="H11" s="77" t="e">
        <f t="shared" si="6"/>
        <v>#DIV/0!</v>
      </c>
      <c r="I11" s="77" t="e">
        <f>#REF!</f>
        <v>#REF!</v>
      </c>
      <c r="J11" s="77" t="e">
        <f>#REF!</f>
        <v>#REF!</v>
      </c>
      <c r="L11">
        <v>0</v>
      </c>
      <c r="M11" s="80">
        <f t="shared" si="7"/>
        <v>0</v>
      </c>
      <c r="N11" s="80">
        <f t="shared" si="8"/>
        <v>0</v>
      </c>
      <c r="O11" s="81">
        <v>0</v>
      </c>
      <c r="R11" s="47" t="s">
        <v>75</v>
      </c>
      <c r="S11" s="44"/>
      <c r="T11" s="45">
        <f>T5*T10</f>
        <v>2287.3846153846157</v>
      </c>
      <c r="U11" s="46"/>
    </row>
    <row r="12" spans="1:21" ht="15.75" x14ac:dyDescent="0.25">
      <c r="A12" s="77">
        <f t="shared" si="0"/>
        <v>0</v>
      </c>
      <c r="B12" s="77">
        <f t="shared" si="1"/>
        <v>0</v>
      </c>
      <c r="C12" s="77">
        <f t="shared" si="2"/>
        <v>0</v>
      </c>
      <c r="D12" s="77">
        <f t="shared" si="2"/>
        <v>0</v>
      </c>
      <c r="E12" s="78">
        <f t="shared" si="3"/>
        <v>0</v>
      </c>
      <c r="F12" s="77" t="e">
        <f t="shared" si="4"/>
        <v>#DIV/0!</v>
      </c>
      <c r="G12" s="77" t="e">
        <f t="shared" si="5"/>
        <v>#DIV/0!</v>
      </c>
      <c r="H12" s="77" t="e">
        <f t="shared" si="6"/>
        <v>#DIV/0!</v>
      </c>
      <c r="I12" s="77" t="e">
        <f>#REF!</f>
        <v>#REF!</v>
      </c>
      <c r="J12" s="77" t="e">
        <f>#REF!</f>
        <v>#REF!</v>
      </c>
      <c r="L12">
        <v>0</v>
      </c>
      <c r="M12" s="80">
        <f t="shared" si="7"/>
        <v>0</v>
      </c>
      <c r="N12" s="80">
        <f t="shared" si="8"/>
        <v>0</v>
      </c>
      <c r="O12" s="81">
        <v>0</v>
      </c>
      <c r="R12" s="47" t="s">
        <v>76</v>
      </c>
      <c r="S12" s="44"/>
      <c r="T12" s="45">
        <f>T5-T11</f>
        <v>512.6153846153843</v>
      </c>
      <c r="U12" s="46"/>
    </row>
    <row r="13" spans="1:21" ht="15.75" x14ac:dyDescent="0.25">
      <c r="A13" s="77">
        <f t="shared" si="0"/>
        <v>0</v>
      </c>
      <c r="B13" s="77">
        <f t="shared" si="1"/>
        <v>0</v>
      </c>
      <c r="C13" s="77">
        <f t="shared" si="2"/>
        <v>0</v>
      </c>
      <c r="D13" s="77">
        <f t="shared" si="2"/>
        <v>0</v>
      </c>
      <c r="E13" s="78">
        <f t="shared" si="3"/>
        <v>0</v>
      </c>
      <c r="F13" s="77" t="e">
        <f t="shared" si="4"/>
        <v>#DIV/0!</v>
      </c>
      <c r="G13" s="77" t="e">
        <f t="shared" si="5"/>
        <v>#DIV/0!</v>
      </c>
      <c r="H13" s="77" t="e">
        <f t="shared" si="6"/>
        <v>#DIV/0!</v>
      </c>
      <c r="I13" s="77" t="e">
        <f>#REF!</f>
        <v>#REF!</v>
      </c>
      <c r="J13" s="77" t="e">
        <f>#REF!</f>
        <v>#REF!</v>
      </c>
      <c r="L13">
        <v>0</v>
      </c>
      <c r="M13" s="80">
        <f t="shared" si="7"/>
        <v>0</v>
      </c>
      <c r="N13" s="80">
        <f t="shared" si="8"/>
        <v>0</v>
      </c>
      <c r="O13" s="81">
        <v>0</v>
      </c>
      <c r="R13" s="47" t="s">
        <v>70</v>
      </c>
      <c r="S13" s="44"/>
      <c r="T13" s="45">
        <f>T4</f>
        <v>47200</v>
      </c>
      <c r="U13" s="46"/>
    </row>
    <row r="14" spans="1:21" ht="15.75" x14ac:dyDescent="0.25">
      <c r="A14" s="77">
        <f t="shared" si="0"/>
        <v>0</v>
      </c>
      <c r="B14" s="77">
        <f t="shared" si="1"/>
        <v>0</v>
      </c>
      <c r="C14" s="77">
        <f t="shared" si="2"/>
        <v>0</v>
      </c>
      <c r="D14" s="77">
        <f t="shared" si="2"/>
        <v>0</v>
      </c>
      <c r="E14" s="78">
        <f t="shared" si="3"/>
        <v>0</v>
      </c>
      <c r="F14" s="77" t="e">
        <f t="shared" si="4"/>
        <v>#DIV/0!</v>
      </c>
      <c r="G14" s="77" t="e">
        <f t="shared" si="5"/>
        <v>#DIV/0!</v>
      </c>
      <c r="H14" s="77" t="e">
        <f t="shared" si="6"/>
        <v>#DIV/0!</v>
      </c>
      <c r="I14" s="77" t="e">
        <f>#REF!</f>
        <v>#REF!</v>
      </c>
      <c r="J14" s="77" t="e">
        <f>#REF!</f>
        <v>#REF!</v>
      </c>
      <c r="L14">
        <v>0</v>
      </c>
      <c r="M14" s="80">
        <f t="shared" ref="M14:N14" si="9">L14/1.2</f>
        <v>0</v>
      </c>
      <c r="N14" s="80">
        <f t="shared" si="9"/>
        <v>0</v>
      </c>
      <c r="O14" s="81">
        <v>0</v>
      </c>
      <c r="R14" s="47"/>
      <c r="S14" s="44"/>
      <c r="T14" s="45"/>
      <c r="U14" s="46"/>
    </row>
    <row r="15" spans="1:21" ht="17.25" x14ac:dyDescent="0.25">
      <c r="A15" s="140" t="s">
        <v>96</v>
      </c>
      <c r="B15" s="140"/>
      <c r="C15" s="14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R15" s="47" t="s">
        <v>77</v>
      </c>
      <c r="S15" s="44"/>
      <c r="T15" s="45">
        <f>T13+T12</f>
        <v>47712.615384615383</v>
      </c>
      <c r="U15" s="46"/>
    </row>
    <row r="16" spans="1:21" ht="15.75" x14ac:dyDescent="0.25">
      <c r="A16" s="77">
        <f t="shared" ref="A16:A25" si="10">K16</f>
        <v>0</v>
      </c>
      <c r="B16" s="77">
        <f t="shared" ref="B16:B25" si="11">N16</f>
        <v>0</v>
      </c>
      <c r="C16" s="77">
        <f t="shared" ref="C16:D25" si="12">B16*1.2</f>
        <v>0</v>
      </c>
      <c r="D16" s="77">
        <f t="shared" si="12"/>
        <v>0</v>
      </c>
      <c r="E16" s="78">
        <f t="shared" ref="E16:E25" si="13">O16</f>
        <v>0</v>
      </c>
      <c r="F16" s="77" t="e">
        <f t="shared" ref="F16:F25" si="14">ROUND((E16/B16),0)</f>
        <v>#DIV/0!</v>
      </c>
      <c r="G16" s="89" t="e">
        <f t="shared" ref="G16:G25" si="15">ROUND((E16/C16),0)</f>
        <v>#DIV/0!</v>
      </c>
      <c r="H16" s="89" t="e">
        <f t="shared" ref="H16:H25" si="16">ROUND((E16/D16),0)</f>
        <v>#DIV/0!</v>
      </c>
      <c r="I16" s="77" t="e">
        <f>#REF!</f>
        <v>#REF!</v>
      </c>
      <c r="J16" s="77" t="e">
        <f>#REF!</f>
        <v>#REF!</v>
      </c>
      <c r="L16">
        <v>0</v>
      </c>
      <c r="M16" s="80">
        <f t="shared" ref="M16:M24" si="17">L16/1.2</f>
        <v>0</v>
      </c>
      <c r="N16" s="80">
        <f t="shared" ref="N16:N24" si="18">M16/1.2</f>
        <v>0</v>
      </c>
      <c r="O16" s="81">
        <v>0</v>
      </c>
      <c r="R16" s="47"/>
      <c r="S16" s="48"/>
      <c r="T16" s="49"/>
      <c r="U16" s="50"/>
    </row>
    <row r="17" spans="1:21" ht="15.75" x14ac:dyDescent="0.25">
      <c r="A17" s="77">
        <f t="shared" si="10"/>
        <v>0</v>
      </c>
      <c r="B17" s="77">
        <f t="shared" si="11"/>
        <v>0</v>
      </c>
      <c r="C17" s="77">
        <f t="shared" si="12"/>
        <v>0</v>
      </c>
      <c r="D17" s="77">
        <f t="shared" si="12"/>
        <v>0</v>
      </c>
      <c r="E17" s="78">
        <f t="shared" si="13"/>
        <v>0</v>
      </c>
      <c r="F17" s="77" t="e">
        <f t="shared" si="14"/>
        <v>#DIV/0!</v>
      </c>
      <c r="G17" s="89" t="e">
        <f t="shared" si="15"/>
        <v>#DIV/0!</v>
      </c>
      <c r="H17" s="89" t="e">
        <f t="shared" si="16"/>
        <v>#DIV/0!</v>
      </c>
      <c r="I17" s="77" t="e">
        <f>#REF!</f>
        <v>#REF!</v>
      </c>
      <c r="J17" s="77" t="e">
        <f>#REF!</f>
        <v>#REF!</v>
      </c>
      <c r="L17">
        <v>0</v>
      </c>
      <c r="M17" s="80">
        <f t="shared" si="17"/>
        <v>0</v>
      </c>
      <c r="N17" s="80">
        <f t="shared" si="18"/>
        <v>0</v>
      </c>
      <c r="O17" s="81">
        <v>0</v>
      </c>
      <c r="R17" s="53" t="s">
        <v>109</v>
      </c>
      <c r="S17" s="54"/>
      <c r="T17" s="45">
        <v>4500</v>
      </c>
      <c r="U17" s="50" t="s">
        <v>78</v>
      </c>
    </row>
    <row r="18" spans="1:21" ht="15.75" x14ac:dyDescent="0.25">
      <c r="A18" s="77">
        <f t="shared" si="10"/>
        <v>0</v>
      </c>
      <c r="B18" s="77">
        <f t="shared" si="11"/>
        <v>0</v>
      </c>
      <c r="C18" s="77">
        <f t="shared" si="12"/>
        <v>0</v>
      </c>
      <c r="D18" s="77">
        <f t="shared" si="12"/>
        <v>0</v>
      </c>
      <c r="E18" s="78">
        <f t="shared" si="13"/>
        <v>0</v>
      </c>
      <c r="F18" s="77" t="e">
        <f t="shared" si="14"/>
        <v>#DIV/0!</v>
      </c>
      <c r="G18" s="77" t="e">
        <f t="shared" si="15"/>
        <v>#DIV/0!</v>
      </c>
      <c r="H18" s="89" t="e">
        <f t="shared" si="16"/>
        <v>#DIV/0!</v>
      </c>
      <c r="I18" s="77" t="e">
        <f>#REF!</f>
        <v>#REF!</v>
      </c>
      <c r="J18" s="77" t="e">
        <f>#REF!</f>
        <v>#REF!</v>
      </c>
      <c r="L18">
        <v>0</v>
      </c>
      <c r="M18" s="80">
        <f t="shared" si="17"/>
        <v>0</v>
      </c>
      <c r="N18" s="80">
        <f t="shared" si="18"/>
        <v>0</v>
      </c>
      <c r="O18" s="81">
        <v>0</v>
      </c>
      <c r="R18" s="55" t="s">
        <v>79</v>
      </c>
      <c r="S18" s="54"/>
      <c r="T18" s="56">
        <f>T15*T17</f>
        <v>214706769.23076922</v>
      </c>
      <c r="U18" s="57"/>
    </row>
    <row r="19" spans="1:21" ht="15.75" x14ac:dyDescent="0.25">
      <c r="A19" s="77">
        <f t="shared" si="10"/>
        <v>0</v>
      </c>
      <c r="B19" s="77">
        <f t="shared" si="11"/>
        <v>0</v>
      </c>
      <c r="C19" s="77">
        <f t="shared" si="12"/>
        <v>0</v>
      </c>
      <c r="D19" s="77">
        <f t="shared" si="12"/>
        <v>0</v>
      </c>
      <c r="E19" s="78">
        <f t="shared" si="13"/>
        <v>0</v>
      </c>
      <c r="F19" s="77" t="e">
        <f t="shared" si="14"/>
        <v>#DIV/0!</v>
      </c>
      <c r="G19" s="77" t="e">
        <f t="shared" si="15"/>
        <v>#DIV/0!</v>
      </c>
      <c r="H19" s="77" t="e">
        <f t="shared" si="16"/>
        <v>#DIV/0!</v>
      </c>
      <c r="I19" s="77" t="e">
        <f>#REF!</f>
        <v>#REF!</v>
      </c>
      <c r="J19" s="77" t="e">
        <f>#REF!</f>
        <v>#REF!</v>
      </c>
      <c r="L19">
        <v>0</v>
      </c>
      <c r="M19" s="80">
        <f t="shared" si="17"/>
        <v>0</v>
      </c>
      <c r="N19" s="80">
        <f t="shared" si="18"/>
        <v>0</v>
      </c>
      <c r="O19" s="81">
        <v>0</v>
      </c>
      <c r="R19" s="55"/>
      <c r="S19" s="54"/>
      <c r="T19" s="56"/>
      <c r="U19" s="57"/>
    </row>
    <row r="20" spans="1:21" ht="15.75" x14ac:dyDescent="0.25">
      <c r="A20" s="77">
        <f t="shared" si="10"/>
        <v>0</v>
      </c>
      <c r="B20" s="77">
        <f t="shared" si="11"/>
        <v>0</v>
      </c>
      <c r="C20" s="77">
        <f t="shared" si="12"/>
        <v>0</v>
      </c>
      <c r="D20" s="77">
        <f t="shared" si="12"/>
        <v>0</v>
      </c>
      <c r="E20" s="78">
        <f t="shared" si="13"/>
        <v>0</v>
      </c>
      <c r="F20" s="77" t="e">
        <f t="shared" si="14"/>
        <v>#DIV/0!</v>
      </c>
      <c r="G20" s="77" t="e">
        <f t="shared" si="15"/>
        <v>#DIV/0!</v>
      </c>
      <c r="H20" s="77" t="e">
        <f t="shared" si="16"/>
        <v>#DIV/0!</v>
      </c>
      <c r="I20" s="77" t="e">
        <f>#REF!</f>
        <v>#REF!</v>
      </c>
      <c r="J20" s="77" t="e">
        <f>#REF!</f>
        <v>#REF!</v>
      </c>
      <c r="L20">
        <v>0</v>
      </c>
      <c r="M20" s="80">
        <f t="shared" si="17"/>
        <v>0</v>
      </c>
      <c r="N20" s="80">
        <f t="shared" si="18"/>
        <v>0</v>
      </c>
      <c r="O20" s="81">
        <v>0</v>
      </c>
      <c r="R20" s="58" t="s">
        <v>80</v>
      </c>
      <c r="S20" s="59"/>
      <c r="T20" s="60">
        <f>T18+T19</f>
        <v>214706769.23076922</v>
      </c>
      <c r="U20" s="61"/>
    </row>
    <row r="21" spans="1:21" ht="15.75" x14ac:dyDescent="0.25">
      <c r="A21" s="77">
        <f t="shared" si="10"/>
        <v>0</v>
      </c>
      <c r="B21" s="77">
        <f t="shared" si="11"/>
        <v>0</v>
      </c>
      <c r="C21" s="77">
        <f t="shared" si="12"/>
        <v>0</v>
      </c>
      <c r="D21" s="77">
        <f t="shared" si="12"/>
        <v>0</v>
      </c>
      <c r="E21" s="78">
        <f t="shared" si="13"/>
        <v>0</v>
      </c>
      <c r="F21" s="77" t="e">
        <f t="shared" si="14"/>
        <v>#DIV/0!</v>
      </c>
      <c r="G21" s="82" t="e">
        <f t="shared" si="15"/>
        <v>#DIV/0!</v>
      </c>
      <c r="H21" s="82" t="e">
        <f t="shared" si="16"/>
        <v>#DIV/0!</v>
      </c>
      <c r="I21" s="77" t="e">
        <f>#REF!</f>
        <v>#REF!</v>
      </c>
      <c r="J21" s="77" t="e">
        <f>#REF!</f>
        <v>#REF!</v>
      </c>
      <c r="L21">
        <v>0</v>
      </c>
      <c r="M21" s="80">
        <f t="shared" si="17"/>
        <v>0</v>
      </c>
      <c r="N21" s="80">
        <f t="shared" si="18"/>
        <v>0</v>
      </c>
      <c r="O21" s="81">
        <v>0</v>
      </c>
      <c r="R21" s="55" t="s">
        <v>50</v>
      </c>
      <c r="S21" s="54"/>
      <c r="T21" s="60">
        <f>T20*0.9</f>
        <v>193236092.30769229</v>
      </c>
      <c r="U21" s="50"/>
    </row>
    <row r="22" spans="1:21" ht="15.75" x14ac:dyDescent="0.25">
      <c r="A22" s="77">
        <f t="shared" si="10"/>
        <v>0</v>
      </c>
      <c r="B22" s="77">
        <f t="shared" si="11"/>
        <v>0</v>
      </c>
      <c r="C22" s="77">
        <f t="shared" si="12"/>
        <v>0</v>
      </c>
      <c r="D22" s="77">
        <f t="shared" si="12"/>
        <v>0</v>
      </c>
      <c r="E22" s="78">
        <f t="shared" si="13"/>
        <v>0</v>
      </c>
      <c r="F22" s="77" t="e">
        <f t="shared" si="14"/>
        <v>#DIV/0!</v>
      </c>
      <c r="G22" s="82" t="e">
        <f t="shared" si="15"/>
        <v>#DIV/0!</v>
      </c>
      <c r="H22" s="82" t="e">
        <f t="shared" si="16"/>
        <v>#DIV/0!</v>
      </c>
      <c r="I22" s="77" t="e">
        <f>#REF!</f>
        <v>#REF!</v>
      </c>
      <c r="J22" s="77" t="e">
        <f>#REF!</f>
        <v>#REF!</v>
      </c>
      <c r="L22">
        <v>0</v>
      </c>
      <c r="M22" s="80">
        <f t="shared" si="17"/>
        <v>0</v>
      </c>
      <c r="N22" s="80">
        <f t="shared" si="18"/>
        <v>0</v>
      </c>
      <c r="O22" s="81">
        <v>0</v>
      </c>
      <c r="R22" s="55" t="s">
        <v>51</v>
      </c>
      <c r="S22" s="54"/>
      <c r="T22" s="56">
        <f>T20*0.8</f>
        <v>171765415.38461539</v>
      </c>
      <c r="U22" s="61"/>
    </row>
    <row r="23" spans="1:21" ht="15.75" x14ac:dyDescent="0.25">
      <c r="A23" s="77">
        <f t="shared" si="10"/>
        <v>0</v>
      </c>
      <c r="B23" s="77">
        <f t="shared" si="11"/>
        <v>0</v>
      </c>
      <c r="C23" s="77">
        <f t="shared" si="12"/>
        <v>0</v>
      </c>
      <c r="D23" s="77">
        <f t="shared" si="12"/>
        <v>0</v>
      </c>
      <c r="E23" s="78">
        <f t="shared" si="13"/>
        <v>0</v>
      </c>
      <c r="F23" s="77" t="e">
        <f t="shared" si="14"/>
        <v>#DIV/0!</v>
      </c>
      <c r="G23" s="82" t="e">
        <f t="shared" si="15"/>
        <v>#DIV/0!</v>
      </c>
      <c r="H23" s="82" t="e">
        <f t="shared" si="16"/>
        <v>#DIV/0!</v>
      </c>
      <c r="I23" s="77" t="e">
        <f>#REF!</f>
        <v>#REF!</v>
      </c>
      <c r="J23" s="77" t="e">
        <f>#REF!</f>
        <v>#REF!</v>
      </c>
      <c r="L23">
        <v>0</v>
      </c>
      <c r="M23" s="80">
        <f t="shared" si="17"/>
        <v>0</v>
      </c>
      <c r="N23" s="80">
        <f t="shared" si="18"/>
        <v>0</v>
      </c>
      <c r="O23" s="81">
        <v>0</v>
      </c>
      <c r="R23" s="55" t="s">
        <v>81</v>
      </c>
      <c r="S23" s="54"/>
      <c r="T23" s="56">
        <f>T3*T17</f>
        <v>12600000</v>
      </c>
      <c r="U23" s="62"/>
    </row>
    <row r="24" spans="1:21" ht="15.75" x14ac:dyDescent="0.25">
      <c r="A24" s="77">
        <f t="shared" si="10"/>
        <v>0</v>
      </c>
      <c r="B24" s="77">
        <f t="shared" si="11"/>
        <v>0</v>
      </c>
      <c r="C24" s="77">
        <f t="shared" si="12"/>
        <v>0</v>
      </c>
      <c r="D24" s="77">
        <f t="shared" si="12"/>
        <v>0</v>
      </c>
      <c r="E24" s="78">
        <f t="shared" si="13"/>
        <v>0</v>
      </c>
      <c r="F24" s="82" t="e">
        <f t="shared" si="14"/>
        <v>#DIV/0!</v>
      </c>
      <c r="G24" s="82" t="e">
        <f t="shared" si="15"/>
        <v>#DIV/0!</v>
      </c>
      <c r="H24" s="82" t="e">
        <f t="shared" si="16"/>
        <v>#DIV/0!</v>
      </c>
      <c r="I24" s="77" t="e">
        <f>#REF!</f>
        <v>#REF!</v>
      </c>
      <c r="J24" s="77" t="e">
        <f>#REF!</f>
        <v>#REF!</v>
      </c>
      <c r="L24">
        <v>0</v>
      </c>
      <c r="M24" s="80">
        <f t="shared" si="17"/>
        <v>0</v>
      </c>
      <c r="N24" s="80">
        <f t="shared" si="18"/>
        <v>0</v>
      </c>
      <c r="O24" s="81">
        <v>0</v>
      </c>
      <c r="R24" s="47" t="s">
        <v>82</v>
      </c>
      <c r="S24" s="48"/>
      <c r="T24" s="63"/>
      <c r="U24" s="61"/>
    </row>
    <row r="25" spans="1:21" ht="15.75" x14ac:dyDescent="0.25">
      <c r="A25" s="77">
        <f t="shared" si="10"/>
        <v>0</v>
      </c>
      <c r="B25" s="77">
        <f t="shared" si="11"/>
        <v>0</v>
      </c>
      <c r="C25" s="77">
        <f t="shared" si="12"/>
        <v>0</v>
      </c>
      <c r="D25" s="77">
        <f t="shared" si="12"/>
        <v>0</v>
      </c>
      <c r="E25" s="78">
        <f t="shared" si="13"/>
        <v>0</v>
      </c>
      <c r="F25" s="82" t="e">
        <f t="shared" si="14"/>
        <v>#DIV/0!</v>
      </c>
      <c r="G25" s="82" t="e">
        <f t="shared" si="15"/>
        <v>#DIV/0!</v>
      </c>
      <c r="H25" s="82" t="e">
        <f t="shared" si="16"/>
        <v>#DIV/0!</v>
      </c>
      <c r="I25" s="77" t="e">
        <f>#REF!</f>
        <v>#REF!</v>
      </c>
      <c r="J25" s="77" t="e">
        <f>#REF!</f>
        <v>#REF!</v>
      </c>
      <c r="L25">
        <v>0</v>
      </c>
      <c r="M25" s="80">
        <f t="shared" ref="M25" si="19">L25/1.2</f>
        <v>0</v>
      </c>
      <c r="N25" s="80">
        <f t="shared" ref="N25" si="20">M25/1.2</f>
        <v>0</v>
      </c>
      <c r="O25" s="81">
        <v>0</v>
      </c>
      <c r="R25" s="64" t="s">
        <v>83</v>
      </c>
      <c r="S25" s="65"/>
      <c r="T25" s="66">
        <f>T20*0.025/12</f>
        <v>447305.76923076925</v>
      </c>
      <c r="U25" s="67"/>
    </row>
    <row r="26" spans="1:21" ht="15.75" thickBot="1" x14ac:dyDescent="0.3">
      <c r="M26" s="80"/>
      <c r="N26" s="80"/>
      <c r="R26" s="68"/>
      <c r="S26" s="69"/>
      <c r="T26" s="70"/>
      <c r="U26" s="71"/>
    </row>
    <row r="28" spans="1:21" ht="15.75" thickBot="1" x14ac:dyDescent="0.3"/>
    <row r="29" spans="1:21" ht="15.75" x14ac:dyDescent="0.25">
      <c r="R29" s="39" t="s">
        <v>68</v>
      </c>
      <c r="S29" s="40"/>
      <c r="T29" s="41">
        <v>42500</v>
      </c>
      <c r="U29" s="42" t="s">
        <v>110</v>
      </c>
    </row>
    <row r="30" spans="1:21" ht="47.25" x14ac:dyDescent="0.25">
      <c r="R30" s="43" t="s">
        <v>69</v>
      </c>
      <c r="S30" s="44"/>
      <c r="T30" s="45">
        <v>2800</v>
      </c>
      <c r="U30" s="46"/>
    </row>
    <row r="31" spans="1:21" ht="15.75" x14ac:dyDescent="0.25">
      <c r="R31" s="47" t="s">
        <v>70</v>
      </c>
      <c r="S31" s="44"/>
      <c r="T31" s="45">
        <f>T29-T30</f>
        <v>39700</v>
      </c>
      <c r="U31" s="46"/>
    </row>
    <row r="32" spans="1:21" ht="15.75" x14ac:dyDescent="0.25">
      <c r="R32" s="47" t="s">
        <v>71</v>
      </c>
      <c r="S32" s="44"/>
      <c r="T32" s="45">
        <f>T30</f>
        <v>2800</v>
      </c>
      <c r="U32" s="46"/>
    </row>
    <row r="33" spans="18:21" ht="15.75" x14ac:dyDescent="0.25">
      <c r="R33" s="47" t="s">
        <v>72</v>
      </c>
      <c r="S33" s="48"/>
      <c r="T33" s="49">
        <f>U33-U34</f>
        <v>59</v>
      </c>
      <c r="U33" s="50">
        <v>2024</v>
      </c>
    </row>
    <row r="34" spans="18:21" ht="15.75" x14ac:dyDescent="0.25">
      <c r="R34" s="47" t="s">
        <v>73</v>
      </c>
      <c r="S34" s="48"/>
      <c r="T34" s="49">
        <f>T35-T33</f>
        <v>6</v>
      </c>
      <c r="U34" s="50">
        <v>1965</v>
      </c>
    </row>
    <row r="35" spans="18:21" ht="15.75" x14ac:dyDescent="0.25">
      <c r="R35" s="47" t="s">
        <v>61</v>
      </c>
      <c r="S35" s="48"/>
      <c r="T35" s="49">
        <v>65</v>
      </c>
      <c r="U35" s="50"/>
    </row>
    <row r="36" spans="18:21" ht="31.5" x14ac:dyDescent="0.25">
      <c r="R36" s="43" t="s">
        <v>74</v>
      </c>
      <c r="S36" s="48"/>
      <c r="T36" s="49">
        <f>90*T33/T35</f>
        <v>81.692307692307693</v>
      </c>
      <c r="U36" s="50"/>
    </row>
    <row r="37" spans="18:21" ht="15.75" x14ac:dyDescent="0.25">
      <c r="R37" s="47"/>
      <c r="S37" s="51"/>
      <c r="T37" s="49">
        <f>T36%</f>
        <v>0.81692307692307697</v>
      </c>
      <c r="U37" s="52"/>
    </row>
    <row r="38" spans="18:21" ht="15.75" x14ac:dyDescent="0.25">
      <c r="R38" s="47" t="s">
        <v>75</v>
      </c>
      <c r="S38" s="44"/>
      <c r="T38" s="45">
        <f>T32*T37</f>
        <v>2287.3846153846157</v>
      </c>
      <c r="U38" s="46"/>
    </row>
    <row r="39" spans="18:21" ht="15.75" x14ac:dyDescent="0.25">
      <c r="R39" s="47" t="s">
        <v>76</v>
      </c>
      <c r="S39" s="44"/>
      <c r="T39" s="45">
        <f>T32-T38</f>
        <v>512.6153846153843</v>
      </c>
      <c r="U39" s="46"/>
    </row>
    <row r="40" spans="18:21" ht="15.75" x14ac:dyDescent="0.25">
      <c r="R40" s="47" t="s">
        <v>70</v>
      </c>
      <c r="S40" s="44"/>
      <c r="T40" s="45">
        <f>T31</f>
        <v>39700</v>
      </c>
      <c r="U40" s="46"/>
    </row>
    <row r="41" spans="18:21" ht="15.75" x14ac:dyDescent="0.25">
      <c r="R41" s="47"/>
      <c r="S41" s="44"/>
      <c r="T41" s="45"/>
      <c r="U41" s="46"/>
    </row>
    <row r="42" spans="18:21" ht="15.75" x14ac:dyDescent="0.25">
      <c r="R42" s="47" t="s">
        <v>77</v>
      </c>
      <c r="S42" s="44"/>
      <c r="T42" s="45">
        <f>T40+T39</f>
        <v>40212.615384615383</v>
      </c>
      <c r="U42" s="46"/>
    </row>
    <row r="43" spans="18:21" ht="15.75" x14ac:dyDescent="0.25">
      <c r="R43" s="47"/>
      <c r="S43" s="48"/>
      <c r="T43" s="49"/>
      <c r="U43" s="50"/>
    </row>
    <row r="44" spans="18:21" ht="15.75" x14ac:dyDescent="0.25">
      <c r="R44" s="53" t="s">
        <v>111</v>
      </c>
      <c r="S44" s="54"/>
      <c r="T44" s="45">
        <v>5500</v>
      </c>
      <c r="U44" s="50" t="s">
        <v>78</v>
      </c>
    </row>
    <row r="45" spans="18:21" ht="15.75" x14ac:dyDescent="0.25">
      <c r="R45" s="55" t="s">
        <v>79</v>
      </c>
      <c r="S45" s="54"/>
      <c r="T45" s="56">
        <f>T42*T44</f>
        <v>221169384.61538461</v>
      </c>
      <c r="U45" s="57"/>
    </row>
    <row r="46" spans="18:21" ht="15.75" x14ac:dyDescent="0.25">
      <c r="R46" s="55"/>
      <c r="S46" s="54"/>
      <c r="T46" s="56"/>
      <c r="U46" s="57"/>
    </row>
    <row r="47" spans="18:21" ht="15.75" x14ac:dyDescent="0.25">
      <c r="R47" s="58" t="s">
        <v>80</v>
      </c>
      <c r="S47" s="59"/>
      <c r="T47" s="60">
        <f>T45+T46</f>
        <v>221169384.61538461</v>
      </c>
      <c r="U47" s="61"/>
    </row>
    <row r="48" spans="18:21" ht="15.75" x14ac:dyDescent="0.25">
      <c r="R48" s="55" t="s">
        <v>50</v>
      </c>
      <c r="S48" s="54"/>
      <c r="T48" s="60">
        <f>T47*0.9</f>
        <v>199052446.15384614</v>
      </c>
      <c r="U48" s="50"/>
    </row>
    <row r="49" spans="18:21" ht="15.75" x14ac:dyDescent="0.25">
      <c r="R49" s="55" t="s">
        <v>51</v>
      </c>
      <c r="S49" s="54"/>
      <c r="T49" s="56">
        <f>T47*0.8</f>
        <v>176935507.69230771</v>
      </c>
      <c r="U49" s="61"/>
    </row>
    <row r="50" spans="18:21" ht="15.75" x14ac:dyDescent="0.25">
      <c r="R50" s="55" t="s">
        <v>81</v>
      </c>
      <c r="S50" s="54"/>
      <c r="T50" s="56">
        <f>T30*T44</f>
        <v>15400000</v>
      </c>
      <c r="U50" s="62"/>
    </row>
    <row r="51" spans="18:21" ht="15.75" x14ac:dyDescent="0.25">
      <c r="R51" s="47" t="s">
        <v>82</v>
      </c>
      <c r="S51" s="48"/>
      <c r="T51" s="63"/>
      <c r="U51" s="61"/>
    </row>
    <row r="52" spans="18:21" ht="15.75" x14ac:dyDescent="0.25">
      <c r="R52" s="64" t="s">
        <v>83</v>
      </c>
      <c r="S52" s="65"/>
      <c r="T52" s="66">
        <f>T47*0.025/12</f>
        <v>460769.55128205131</v>
      </c>
      <c r="U52" s="67"/>
    </row>
    <row r="53" spans="18:21" ht="15.75" thickBot="1" x14ac:dyDescent="0.3">
      <c r="R53" s="68"/>
      <c r="S53" s="69"/>
      <c r="T53" s="70"/>
      <c r="U53" s="71"/>
    </row>
    <row r="55" spans="18:21" ht="15.75" thickBot="1" x14ac:dyDescent="0.3"/>
    <row r="56" spans="18:21" ht="15.75" x14ac:dyDescent="0.25">
      <c r="R56" s="39" t="s">
        <v>68</v>
      </c>
      <c r="S56" s="40"/>
      <c r="T56" s="41">
        <v>42500</v>
      </c>
      <c r="U56" s="42" t="s">
        <v>110</v>
      </c>
    </row>
    <row r="57" spans="18:21" ht="47.25" x14ac:dyDescent="0.25">
      <c r="R57" s="43" t="s">
        <v>69</v>
      </c>
      <c r="S57" s="44"/>
      <c r="T57" s="45">
        <v>2800</v>
      </c>
      <c r="U57" s="46"/>
    </row>
    <row r="58" spans="18:21" ht="15.75" x14ac:dyDescent="0.25">
      <c r="R58" s="47" t="s">
        <v>70</v>
      </c>
      <c r="S58" s="44"/>
      <c r="T58" s="45">
        <f>T56-T57</f>
        <v>39700</v>
      </c>
      <c r="U58" s="46"/>
    </row>
    <row r="59" spans="18:21" ht="15.75" x14ac:dyDescent="0.25">
      <c r="R59" s="47" t="s">
        <v>71</v>
      </c>
      <c r="S59" s="44"/>
      <c r="T59" s="45">
        <f>T57</f>
        <v>2800</v>
      </c>
      <c r="U59" s="46"/>
    </row>
    <row r="60" spans="18:21" ht="15.75" x14ac:dyDescent="0.25">
      <c r="R60" s="47" t="s">
        <v>72</v>
      </c>
      <c r="S60" s="48"/>
      <c r="T60" s="49">
        <f>U60-U61</f>
        <v>59</v>
      </c>
      <c r="U60" s="50">
        <v>2024</v>
      </c>
    </row>
    <row r="61" spans="18:21" ht="15.75" x14ac:dyDescent="0.25">
      <c r="R61" s="47" t="s">
        <v>73</v>
      </c>
      <c r="S61" s="48"/>
      <c r="T61" s="49">
        <f>T62-T60</f>
        <v>6</v>
      </c>
      <c r="U61" s="50">
        <v>1965</v>
      </c>
    </row>
    <row r="62" spans="18:21" ht="15.75" x14ac:dyDescent="0.25">
      <c r="R62" s="47" t="s">
        <v>61</v>
      </c>
      <c r="S62" s="48"/>
      <c r="T62" s="49">
        <v>65</v>
      </c>
      <c r="U62" s="50"/>
    </row>
    <row r="63" spans="18:21" ht="31.5" x14ac:dyDescent="0.25">
      <c r="R63" s="43" t="s">
        <v>74</v>
      </c>
      <c r="S63" s="48"/>
      <c r="T63" s="49">
        <f>90*T60/T62</f>
        <v>81.692307692307693</v>
      </c>
      <c r="U63" s="50"/>
    </row>
    <row r="64" spans="18:21" ht="15.75" x14ac:dyDescent="0.25">
      <c r="R64" s="47"/>
      <c r="S64" s="51"/>
      <c r="T64" s="49">
        <f>T63%</f>
        <v>0.81692307692307697</v>
      </c>
      <c r="U64" s="52"/>
    </row>
    <row r="65" spans="4:21" ht="15.75" x14ac:dyDescent="0.25">
      <c r="R65" s="47" t="s">
        <v>75</v>
      </c>
      <c r="S65" s="44"/>
      <c r="T65" s="45">
        <f>T59*T64</f>
        <v>2287.3846153846157</v>
      </c>
      <c r="U65" s="46"/>
    </row>
    <row r="66" spans="4:21" ht="15.75" x14ac:dyDescent="0.25">
      <c r="R66" s="47" t="s">
        <v>76</v>
      </c>
      <c r="S66" s="44"/>
      <c r="T66" s="45">
        <f>T59-T65</f>
        <v>512.6153846153843</v>
      </c>
      <c r="U66" s="46"/>
    </row>
    <row r="67" spans="4:21" ht="15.75" x14ac:dyDescent="0.25">
      <c r="N67">
        <f>35000*1.2</f>
        <v>42000</v>
      </c>
      <c r="R67" s="47" t="s">
        <v>70</v>
      </c>
      <c r="S67" s="44"/>
      <c r="T67" s="45">
        <f>T58</f>
        <v>39700</v>
      </c>
      <c r="U67" s="46"/>
    </row>
    <row r="68" spans="4:21" ht="15.75" x14ac:dyDescent="0.25">
      <c r="R68" s="47"/>
      <c r="S68" s="44"/>
      <c r="T68" s="45"/>
      <c r="U68" s="46"/>
    </row>
    <row r="69" spans="4:21" ht="15.75" x14ac:dyDescent="0.25">
      <c r="R69" s="47" t="s">
        <v>77</v>
      </c>
      <c r="S69" s="44"/>
      <c r="T69" s="45">
        <f>T67+T66</f>
        <v>40212.615384615383</v>
      </c>
      <c r="U69" s="46"/>
    </row>
    <row r="70" spans="4:21" ht="15.75" x14ac:dyDescent="0.25">
      <c r="E70" s="92" t="s">
        <v>100</v>
      </c>
      <c r="G70" s="93" t="s">
        <v>101</v>
      </c>
      <c r="H70" s="93"/>
      <c r="R70" s="47"/>
      <c r="S70" s="48"/>
      <c r="T70" s="49"/>
      <c r="U70" s="50"/>
    </row>
    <row r="71" spans="4:21" ht="15.75" x14ac:dyDescent="0.25">
      <c r="E71" t="s">
        <v>65</v>
      </c>
      <c r="G71" s="94" t="s">
        <v>102</v>
      </c>
      <c r="H71" s="94" t="s">
        <v>65</v>
      </c>
      <c r="R71" s="53" t="s">
        <v>112</v>
      </c>
      <c r="S71" s="54"/>
      <c r="T71" s="45">
        <v>12900</v>
      </c>
      <c r="U71" s="50" t="s">
        <v>78</v>
      </c>
    </row>
    <row r="72" spans="4:21" ht="15.75" x14ac:dyDescent="0.25">
      <c r="D72" t="s">
        <v>103</v>
      </c>
      <c r="E72">
        <v>6239</v>
      </c>
      <c r="G72" s="80">
        <f>579.83*10.764</f>
        <v>6241.2901199999997</v>
      </c>
      <c r="H72" s="80">
        <f>695.8*10.764</f>
        <v>7489.5911999999989</v>
      </c>
      <c r="M72">
        <f>6239*0.8</f>
        <v>4991.2000000000007</v>
      </c>
      <c r="R72" s="55" t="s">
        <v>79</v>
      </c>
      <c r="S72" s="54"/>
      <c r="T72" s="56">
        <f>T69*T71</f>
        <v>518742738.46153843</v>
      </c>
      <c r="U72" s="57"/>
    </row>
    <row r="73" spans="4:21" ht="15.75" x14ac:dyDescent="0.25">
      <c r="E73" t="s">
        <v>104</v>
      </c>
      <c r="G73" s="80"/>
      <c r="H73" s="80"/>
      <c r="R73" s="55"/>
      <c r="S73" s="54"/>
      <c r="T73" s="56"/>
      <c r="U73" s="57"/>
    </row>
    <row r="74" spans="4:21" ht="15.75" x14ac:dyDescent="0.25">
      <c r="D74" t="s">
        <v>24</v>
      </c>
      <c r="E74">
        <v>6890</v>
      </c>
      <c r="G74" s="80">
        <f>640.37*10.764</f>
        <v>6892.9426799999992</v>
      </c>
      <c r="H74" s="80">
        <f>768.44*10.764</f>
        <v>8271.4881600000008</v>
      </c>
      <c r="R74" s="58" t="s">
        <v>80</v>
      </c>
      <c r="S74" s="59"/>
      <c r="T74" s="60">
        <f>T72+T73</f>
        <v>518742738.46153843</v>
      </c>
      <c r="U74" s="61"/>
    </row>
    <row r="75" spans="4:21" ht="15.75" x14ac:dyDescent="0.25">
      <c r="D75" t="s">
        <v>105</v>
      </c>
      <c r="E75">
        <v>15124</v>
      </c>
      <c r="G75" s="80">
        <v>15053</v>
      </c>
      <c r="H75" s="80">
        <v>18064</v>
      </c>
      <c r="R75" s="55" t="s">
        <v>50</v>
      </c>
      <c r="S75" s="54"/>
      <c r="T75" s="60">
        <f>T74*0.9</f>
        <v>466868464.61538458</v>
      </c>
      <c r="U75" s="50"/>
    </row>
    <row r="76" spans="4:21" ht="15.75" x14ac:dyDescent="0.25">
      <c r="D76" t="s">
        <v>34</v>
      </c>
      <c r="E76">
        <v>15124</v>
      </c>
      <c r="G76" s="80">
        <f>1147*10.764</f>
        <v>12346.307999999999</v>
      </c>
      <c r="H76" s="80">
        <f>1376.4*10.764</f>
        <v>14815.569600000001</v>
      </c>
      <c r="R76" s="55" t="s">
        <v>51</v>
      </c>
      <c r="S76" s="54"/>
      <c r="T76" s="56">
        <f>T74*0.8</f>
        <v>414994190.76923078</v>
      </c>
      <c r="U76" s="61"/>
    </row>
    <row r="77" spans="4:21" ht="15.75" x14ac:dyDescent="0.25">
      <c r="G77" s="80"/>
      <c r="H77" s="80"/>
      <c r="R77" s="55" t="s">
        <v>81</v>
      </c>
      <c r="S77" s="54"/>
      <c r="T77" s="56">
        <f>T57*T71</f>
        <v>36120000</v>
      </c>
      <c r="U77" s="62"/>
    </row>
    <row r="78" spans="4:21" ht="15.75" x14ac:dyDescent="0.25">
      <c r="G78" s="80"/>
      <c r="H78" s="80"/>
      <c r="R78" s="47" t="s">
        <v>82</v>
      </c>
      <c r="S78" s="48"/>
      <c r="T78" s="63"/>
      <c r="U78" s="61"/>
    </row>
    <row r="79" spans="4:21" ht="15.75" x14ac:dyDescent="0.25">
      <c r="D79" s="92" t="s">
        <v>106</v>
      </c>
      <c r="E79" s="92"/>
      <c r="G79" s="80"/>
      <c r="H79" s="80"/>
      <c r="R79" s="64" t="s">
        <v>83</v>
      </c>
      <c r="S79" s="65"/>
      <c r="T79" s="66">
        <f>T74*0.025/12</f>
        <v>1080714.0384615385</v>
      </c>
      <c r="U79" s="67"/>
    </row>
    <row r="80" spans="4:21" ht="15.75" thickBot="1" x14ac:dyDescent="0.3">
      <c r="G80" s="80"/>
      <c r="H80" s="80"/>
      <c r="R80" s="68"/>
      <c r="S80" s="69"/>
      <c r="T80" s="70"/>
      <c r="U80" s="71"/>
    </row>
    <row r="81" spans="4:21" ht="50.25" thickBot="1" x14ac:dyDescent="0.3">
      <c r="D81" s="20" t="s">
        <v>41</v>
      </c>
      <c r="E81" s="21" t="s">
        <v>107</v>
      </c>
      <c r="F81" s="21" t="s">
        <v>43</v>
      </c>
      <c r="G81" s="80"/>
      <c r="H81" s="80"/>
    </row>
    <row r="82" spans="4:21" ht="33.75" thickBot="1" x14ac:dyDescent="0.3">
      <c r="D82" s="22" t="s">
        <v>19</v>
      </c>
      <c r="E82" s="25">
        <v>4500</v>
      </c>
      <c r="F82" s="25"/>
      <c r="G82" s="80"/>
      <c r="H82" s="80"/>
    </row>
    <row r="83" spans="4:21" ht="47.25" customHeight="1" thickBot="1" x14ac:dyDescent="0.3">
      <c r="D83" s="22" t="s">
        <v>44</v>
      </c>
      <c r="E83" s="23" t="s">
        <v>45</v>
      </c>
      <c r="F83" s="23"/>
      <c r="G83" s="80"/>
      <c r="H83" s="80"/>
      <c r="R83" s="39" t="s">
        <v>68</v>
      </c>
      <c r="S83" s="40"/>
      <c r="T83" s="41">
        <v>42500</v>
      </c>
      <c r="U83" s="42" t="s">
        <v>110</v>
      </c>
    </row>
    <row r="84" spans="4:21" ht="48" thickBot="1" x14ac:dyDescent="0.3">
      <c r="D84" s="22" t="s">
        <v>46</v>
      </c>
      <c r="E84" s="25">
        <v>5500</v>
      </c>
      <c r="F84" s="25"/>
      <c r="G84" s="80"/>
      <c r="H84" s="80"/>
      <c r="R84" s="43" t="s">
        <v>69</v>
      </c>
      <c r="S84" s="44"/>
      <c r="T84" s="45">
        <v>2800</v>
      </c>
      <c r="U84" s="46"/>
    </row>
    <row r="85" spans="4:21" ht="33.75" thickBot="1" x14ac:dyDescent="0.3">
      <c r="D85" s="22" t="s">
        <v>47</v>
      </c>
      <c r="E85" s="25">
        <v>15000</v>
      </c>
      <c r="F85" s="25"/>
      <c r="G85" s="80"/>
      <c r="H85" s="80"/>
      <c r="R85" s="47" t="s">
        <v>70</v>
      </c>
      <c r="S85" s="44"/>
      <c r="T85" s="45">
        <f>T83-T84</f>
        <v>39700</v>
      </c>
      <c r="U85" s="46"/>
    </row>
    <row r="86" spans="4:21" ht="33.75" thickBot="1" x14ac:dyDescent="0.3">
      <c r="D86" s="22" t="s">
        <v>48</v>
      </c>
      <c r="E86" s="25">
        <v>12904</v>
      </c>
      <c r="F86" s="25"/>
      <c r="G86" s="80"/>
      <c r="H86" s="80"/>
      <c r="R86" s="47" t="s">
        <v>71</v>
      </c>
      <c r="S86" s="44"/>
      <c r="T86" s="45">
        <f>T84</f>
        <v>2800</v>
      </c>
      <c r="U86" s="46"/>
    </row>
    <row r="87" spans="4:21" ht="15.75" x14ac:dyDescent="0.25">
      <c r="R87" s="47" t="s">
        <v>72</v>
      </c>
      <c r="S87" s="48"/>
      <c r="T87" s="49">
        <f>U87-U88</f>
        <v>59</v>
      </c>
      <c r="U87" s="50">
        <v>2024</v>
      </c>
    </row>
    <row r="88" spans="4:21" ht="15.75" x14ac:dyDescent="0.25">
      <c r="R88" s="47" t="s">
        <v>73</v>
      </c>
      <c r="S88" s="48"/>
      <c r="T88" s="49">
        <f>T89-T87</f>
        <v>6</v>
      </c>
      <c r="U88" s="50">
        <v>1965</v>
      </c>
    </row>
    <row r="89" spans="4:21" ht="15.75" x14ac:dyDescent="0.25">
      <c r="R89" s="47" t="s">
        <v>61</v>
      </c>
      <c r="S89" s="48"/>
      <c r="T89" s="49">
        <v>65</v>
      </c>
      <c r="U89" s="50"/>
    </row>
    <row r="90" spans="4:21" ht="31.5" x14ac:dyDescent="0.25">
      <c r="R90" s="43" t="s">
        <v>74</v>
      </c>
      <c r="S90" s="48"/>
      <c r="T90" s="49">
        <f>90*T87/T89</f>
        <v>81.692307692307693</v>
      </c>
      <c r="U90" s="50"/>
    </row>
    <row r="91" spans="4:21" ht="15.75" x14ac:dyDescent="0.25">
      <c r="R91" s="47"/>
      <c r="S91" s="51"/>
      <c r="T91" s="49">
        <f>T90%</f>
        <v>0.81692307692307697</v>
      </c>
      <c r="U91" s="52"/>
    </row>
    <row r="92" spans="4:21" ht="15.75" x14ac:dyDescent="0.25">
      <c r="R92" s="47" t="s">
        <v>75</v>
      </c>
      <c r="S92" s="44"/>
      <c r="T92" s="45">
        <f>T86*T91</f>
        <v>2287.3846153846157</v>
      </c>
      <c r="U92" s="46"/>
    </row>
    <row r="93" spans="4:21" ht="15.75" x14ac:dyDescent="0.25">
      <c r="R93" s="47" t="s">
        <v>76</v>
      </c>
      <c r="S93" s="44"/>
      <c r="T93" s="45">
        <f>T86-T92</f>
        <v>512.6153846153843</v>
      </c>
      <c r="U93" s="46"/>
    </row>
    <row r="94" spans="4:21" ht="15.75" x14ac:dyDescent="0.25">
      <c r="R94" s="47" t="s">
        <v>70</v>
      </c>
      <c r="S94" s="44"/>
      <c r="T94" s="45">
        <f>T85</f>
        <v>39700</v>
      </c>
      <c r="U94" s="46"/>
    </row>
    <row r="95" spans="4:21" ht="15.75" x14ac:dyDescent="0.25">
      <c r="R95" s="47"/>
      <c r="S95" s="44"/>
      <c r="T95" s="45"/>
      <c r="U95" s="46"/>
    </row>
    <row r="96" spans="4:21" ht="15.75" x14ac:dyDescent="0.25">
      <c r="R96" s="47" t="s">
        <v>77</v>
      </c>
      <c r="S96" s="44"/>
      <c r="T96" s="45">
        <f>T94+T93</f>
        <v>40212.615384615383</v>
      </c>
      <c r="U96" s="46"/>
    </row>
    <row r="97" spans="18:21" ht="15.75" x14ac:dyDescent="0.25">
      <c r="R97" s="47"/>
      <c r="S97" s="48"/>
      <c r="T97" s="49"/>
      <c r="U97" s="50"/>
    </row>
    <row r="98" spans="18:21" ht="15.75" x14ac:dyDescent="0.25">
      <c r="R98" s="53" t="s">
        <v>113</v>
      </c>
      <c r="S98" s="54"/>
      <c r="T98" s="45">
        <v>12904</v>
      </c>
      <c r="U98" s="50" t="s">
        <v>78</v>
      </c>
    </row>
    <row r="99" spans="18:21" ht="15.75" x14ac:dyDescent="0.25">
      <c r="R99" s="55" t="s">
        <v>79</v>
      </c>
      <c r="S99" s="54"/>
      <c r="T99" s="56">
        <f>T96*T98</f>
        <v>518903588.92307693</v>
      </c>
      <c r="U99" s="57"/>
    </row>
    <row r="100" spans="18:21" ht="15.75" x14ac:dyDescent="0.25">
      <c r="R100" s="55"/>
      <c r="S100" s="54"/>
      <c r="T100" s="56"/>
      <c r="U100" s="57"/>
    </row>
    <row r="101" spans="18:21" ht="15.75" x14ac:dyDescent="0.25">
      <c r="R101" s="58" t="s">
        <v>80</v>
      </c>
      <c r="S101" s="59"/>
      <c r="T101" s="60">
        <f>T99+T100</f>
        <v>518903588.92307693</v>
      </c>
      <c r="U101" s="61"/>
    </row>
    <row r="102" spans="18:21" ht="15.75" x14ac:dyDescent="0.25">
      <c r="R102" s="55" t="s">
        <v>50</v>
      </c>
      <c r="S102" s="54"/>
      <c r="T102" s="60">
        <f>T101*0.9</f>
        <v>467013230.03076923</v>
      </c>
      <c r="U102" s="50"/>
    </row>
    <row r="103" spans="18:21" ht="15.75" x14ac:dyDescent="0.25">
      <c r="R103" s="55" t="s">
        <v>51</v>
      </c>
      <c r="S103" s="54"/>
      <c r="T103" s="56">
        <f>T101*0.8</f>
        <v>415122871.13846159</v>
      </c>
      <c r="U103" s="61"/>
    </row>
    <row r="104" spans="18:21" ht="15.75" x14ac:dyDescent="0.25">
      <c r="R104" s="55" t="s">
        <v>81</v>
      </c>
      <c r="S104" s="54"/>
      <c r="T104" s="56">
        <f>T84*T98</f>
        <v>36131200</v>
      </c>
      <c r="U104" s="62"/>
    </row>
    <row r="105" spans="18:21" ht="15.75" x14ac:dyDescent="0.25">
      <c r="R105" s="47" t="s">
        <v>82</v>
      </c>
      <c r="S105" s="48"/>
      <c r="T105" s="63"/>
      <c r="U105" s="61"/>
    </row>
    <row r="106" spans="18:21" ht="15.75" x14ac:dyDescent="0.25">
      <c r="R106" s="64" t="s">
        <v>83</v>
      </c>
      <c r="S106" s="65"/>
      <c r="T106" s="66">
        <f>T101*0.025/12</f>
        <v>1081049.1435897436</v>
      </c>
      <c r="U106" s="67"/>
    </row>
    <row r="107" spans="18:21" ht="15.75" thickBot="1" x14ac:dyDescent="0.3">
      <c r="R107" s="68"/>
      <c r="S107" s="69"/>
      <c r="T107" s="70"/>
      <c r="U107" s="71"/>
    </row>
    <row r="110" spans="18:21" ht="15.75" x14ac:dyDescent="0.25">
      <c r="R110" t="s">
        <v>97</v>
      </c>
      <c r="T110" s="60">
        <v>4000000</v>
      </c>
    </row>
    <row r="115" spans="18:20" ht="16.5" thickBot="1" x14ac:dyDescent="0.3">
      <c r="R115" s="90" t="s">
        <v>98</v>
      </c>
      <c r="S115" s="90"/>
      <c r="T115" s="90">
        <f>T110+T99+T72+T45+T18</f>
        <v>1477522481.2307692</v>
      </c>
    </row>
    <row r="116" spans="18:20" ht="15.75" thickTop="1" x14ac:dyDescent="0.25"/>
    <row r="118" spans="18:20" x14ac:dyDescent="0.25">
      <c r="T118">
        <f>4500*47713</f>
        <v>214708500</v>
      </c>
    </row>
    <row r="119" spans="18:20" x14ac:dyDescent="0.25">
      <c r="T119">
        <f>5500*40213</f>
        <v>221171500</v>
      </c>
    </row>
    <row r="120" spans="18:20" x14ac:dyDescent="0.25">
      <c r="T120">
        <f>12900*40213</f>
        <v>518747700</v>
      </c>
    </row>
    <row r="121" spans="18:20" x14ac:dyDescent="0.25">
      <c r="T121">
        <f>12904*40213</f>
        <v>518908552</v>
      </c>
    </row>
    <row r="122" spans="18:20" x14ac:dyDescent="0.25">
      <c r="T122">
        <v>4000000</v>
      </c>
    </row>
    <row r="124" spans="18:20" x14ac:dyDescent="0.25">
      <c r="T124" s="141">
        <f>T118+T119+T120+T121+T122</f>
        <v>1477536252</v>
      </c>
    </row>
    <row r="125" spans="18:20" x14ac:dyDescent="0.25">
      <c r="T125" s="141">
        <f>T124*0.9</f>
        <v>1329782626.8</v>
      </c>
    </row>
    <row r="126" spans="18:20" x14ac:dyDescent="0.25">
      <c r="T126" s="141">
        <f>T124*0.8</f>
        <v>1182029001.6000001</v>
      </c>
    </row>
  </sheetData>
  <mergeCells count="2">
    <mergeCell ref="A2:O2"/>
    <mergeCell ref="A15:O15"/>
  </mergeCells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47FFC-1B22-4010-8A20-346D76AB4D8E}">
  <dimension ref="A1"/>
  <sheetViews>
    <sheetView topLeftCell="A7" workbookViewId="0">
      <selection activeCell="W32" sqref="W3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Calculations</vt:lpstr>
      <vt:lpstr>Price Indicator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2024-07-06T09:29:16Z</dcterms:modified>
</cp:coreProperties>
</file>