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BHARTI BHUMKAR - Cosmos\"/>
    </mc:Choice>
  </mc:AlternateContent>
  <xr:revisionPtr revIDLastSave="0" documentId="13_ncr:1_{88FEBD6C-227B-4B43-B932-59568CFDECB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9" i="4" l="1"/>
  <c r="Y13" i="18"/>
  <c r="S19" i="17"/>
  <c r="V16" i="16"/>
  <c r="T18" i="15"/>
  <c r="T19" i="14"/>
  <c r="V47" i="4"/>
  <c r="V43" i="4"/>
  <c r="H39" i="4"/>
  <c r="G39" i="4"/>
  <c r="G38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Q20" i="4" s="1"/>
  <c r="B20" i="4" s="1"/>
  <c r="C20" i="4" s="1"/>
  <c r="D20" i="4" s="1"/>
  <c r="J20" i="4"/>
  <c r="I20" i="4"/>
  <c r="E20" i="4"/>
  <c r="A20" i="4"/>
  <c r="B19" i="4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<sst xmlns="http://schemas.openxmlformats.org/spreadsheetml/2006/main" count="45" uniqueCount="40">
  <si>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</si>
  <si>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</si>
  <si>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</si>
  <si>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</si>
  <si>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</si>
  <si>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</si>
  <si>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</si>
  <si>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</si>
  <si>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</si>
  <si>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</si>
  <si>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</si>
  <si>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</si>
  <si>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</si>
  <si>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</si>
  <si>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</si>
  <si>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</si>
  <si>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</si>
  <si>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</si>
  <si>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</si>
  <si>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</si>
  <si>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</si>
  <si>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</si>
  <si>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</si>
  <si>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</si>
  <si>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</si>
  <si>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</si>
  <si>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</si>
  <si>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</si>
  <si>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</si>
  <si>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</si>
  <si>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</si>
  <si>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</si>
  <si>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</si>
  <si>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</si>
  <si>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</si>
  <si>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</si>
  <si>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</si>
  <si>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Naupada ) - BHARTI BHUMKAR</t>
  </si>
  <si>
    <t>Agree 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</si>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</sst>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0" fillId="0" borderId="0" xfId="0" applyNumberFormat="1" applyFont="1"/>
    <xf numFmtId="0" fontId="10" fillId="0" borderId="0" xfId="0" applyFont="1"/>
    <xf numFmtId="0" fontId="8" fillId="0" borderId="2" xfId="0" applyFont="1" applyBorder="1"/>
    <xf numFmtId="0" fontId="8" fillId="0" borderId="3" xfId="0" applyFont="1" applyBorder="1"/>
    <xf numFmtId="43" fontId="10" fillId="0" borderId="3" xfId="0" applyNumberFormat="1" applyFont="1" applyBorder="1"/>
    <xf numFmtId="0" fontId="10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43" fontId="9" fillId="0" borderId="0" xfId="0" applyNumberFormat="1" applyFont="1" applyFill="1"/>
    <xf numFmtId="43" fontId="10" fillId="0" borderId="0" xfId="0" applyNumberFormat="1" applyFont="1" applyFill="1"/>
    <xf numFmtId="0" fontId="11" fillId="0" borderId="4" xfId="1" applyNumberFormat="1" applyFont="1" applyFill="1" applyBorder="1"/>
    <xf numFmtId="0" fontId="12" fillId="0" borderId="4" xfId="0" applyFont="1" applyBorder="1"/>
    <xf numFmtId="0" fontId="13" fillId="0" borderId="0" xfId="0" applyFont="1"/>
    <xf numFmtId="0" fontId="14" fillId="0" borderId="4" xfId="1" applyNumberFormat="1" applyFont="1" applyFill="1" applyBorder="1" applyAlignment="1">
      <alignment wrapText="1"/>
    </xf>
    <xf numFmtId="0" fontId="0" fillId="0" borderId="4" xfId="0" applyBorder="1"/>
    <xf numFmtId="0" fontId="14" fillId="0" borderId="4" xfId="1" applyNumberFormat="1" applyFont="1" applyFill="1" applyBorder="1"/>
    <xf numFmtId="0" fontId="11" fillId="0" borderId="4" xfId="0" applyFont="1" applyBorder="1"/>
    <xf numFmtId="43" fontId="0" fillId="0" borderId="4" xfId="0" applyNumberFormat="1" applyBorder="1"/>
    <xf numFmtId="0" fontId="12" fillId="0" borderId="4" xfId="1" applyNumberFormat="1" applyFont="1" applyBorder="1"/>
    <xf numFmtId="10" fontId="12" fillId="0" borderId="4" xfId="1" applyNumberFormat="1" applyFont="1" applyBorder="1"/>
    <xf numFmtId="43" fontId="12" fillId="0" borderId="4" xfId="0" applyNumberFormat="1" applyFont="1" applyBorder="1"/>
    <xf numFmtId="0" fontId="14" fillId="3" borderId="4" xfId="0" applyFont="1" applyFill="1" applyBorder="1"/>
    <xf numFmtId="43" fontId="2" fillId="3" borderId="4" xfId="0" applyNumberFormat="1" applyFont="1" applyFill="1" applyBorder="1"/>
    <xf numFmtId="164" fontId="13" fillId="0" borderId="0" xfId="0" applyNumberFormat="1" applyFont="1"/>
    <xf numFmtId="43" fontId="15" fillId="3" borderId="4" xfId="0" applyNumberFormat="1" applyFont="1" applyFill="1" applyBorder="1"/>
    <xf numFmtId="43" fontId="16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4" borderId="4" xfId="0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35</xdr:row>
      <xdr:rowOff>124709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0EB7F5-A12A-4BB1-991D-31C6F1FCC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63350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201244</xdr:colOff>
      <xdr:row>44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8DFB1C-734E-4100-9627-6CF101452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35644" cy="7382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105981</xdr:colOff>
      <xdr:row>37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12E892-8B9E-4E9B-9739-AEE9DD87E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40381" cy="6992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40</xdr:row>
      <xdr:rowOff>29569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56242A-8DA8-4646-BD6E-9C6BC7DC1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1256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306034</xdr:colOff>
      <xdr:row>41</xdr:row>
      <xdr:rowOff>77115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D6D5A1-8230-4513-94E2-ED90CC8A8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0434" cy="65541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315560</xdr:colOff>
      <xdr:row>32</xdr:row>
      <xdr:rowOff>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EC35E5-66E5-4A06-A7C8-A4D23D9F4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9960" cy="60968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33</xdr:row>
      <xdr:rowOff>67535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A9D083-78D3-49B9-B4EA-AF9F03413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61635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372548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1ED768-FC47-4812-A557-54036E4EB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87748" cy="8973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zoomScaleNormal="100" workbookViewId="0">
      <selection activeCell="J12" sqref="J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7.1406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878</v>
      </c>
      <c r="C3" s="4">
        <f>B3*1.2</f>
        <v>1053.5999999999999</v>
      </c>
      <c r="D3" s="4">
        <f t="shared" ref="D3:D14" si="2">C3*1.2</f>
        <v>1264.32</v>
      </c>
      <c r="E3" s="5">
        <f t="shared" ref="E3:E14" si="3">R3</f>
        <v>19900000</v>
      </c>
      <c r="F3" s="9">
        <f t="shared" ref="F3:F14" si="4">ROUND((E3/B3),0)</f>
        <v>22665</v>
      </c>
      <c r="G3" s="9">
        <f t="shared" ref="G3:G14" si="5">ROUND((E3/C3),0)</f>
        <v>18888</v>
      </c>
      <c r="H3" s="9">
        <f t="shared" ref="H3:H14" si="6">ROUND((E3/D3),0)</f>
        <v>15740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878</v>
      </c>
      <c r="R3" s="2">
        <v>19900000</v>
      </c>
    </row>
    <row r="4" spans="1:20" x14ac:dyDescent="0.25">
      <c r="A4" s="4">
        <f t="shared" si="0"/>
        <v>0</v>
      </c>
      <c r="B4" s="4">
        <f t="shared" si="1"/>
        <v>573</v>
      </c>
      <c r="C4" s="4">
        <f t="shared" ref="C4:C14" si="9">B4*1.2</f>
        <v>687.6</v>
      </c>
      <c r="D4" s="4">
        <f t="shared" si="2"/>
        <v>825.12</v>
      </c>
      <c r="E4" s="5">
        <f t="shared" si="3"/>
        <v>8500000</v>
      </c>
      <c r="F4" s="9">
        <f t="shared" si="4"/>
        <v>14834</v>
      </c>
      <c r="G4" s="9">
        <f t="shared" si="5"/>
        <v>12362</v>
      </c>
      <c r="H4" s="9">
        <f t="shared" si="6"/>
        <v>10302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573</v>
      </c>
      <c r="R4" s="2">
        <v>8500000</v>
      </c>
    </row>
    <row r="5" spans="1:20" s="51" customFormat="1" x14ac:dyDescent="0.25">
      <c r="A5" s="49">
        <f t="shared" si="0"/>
        <v>0</v>
      </c>
      <c r="B5" s="49">
        <f t="shared" si="1"/>
        <v>771</v>
      </c>
      <c r="C5" s="49">
        <f t="shared" si="9"/>
        <v>925.19999999999993</v>
      </c>
      <c r="D5" s="49">
        <f t="shared" si="2"/>
        <v>1110.2399999999998</v>
      </c>
      <c r="E5" s="50">
        <f t="shared" si="3"/>
        <v>15000000</v>
      </c>
      <c r="F5" s="49">
        <f t="shared" si="4"/>
        <v>19455</v>
      </c>
      <c r="G5" s="49">
        <f t="shared" si="5"/>
        <v>16213</v>
      </c>
      <c r="H5" s="49">
        <f t="shared" si="6"/>
        <v>13511</v>
      </c>
      <c r="I5" s="49" t="e">
        <f>#REF!</f>
        <v>#REF!</v>
      </c>
      <c r="J5" s="49">
        <f t="shared" si="7"/>
        <v>0</v>
      </c>
      <c r="O5" s="51">
        <v>0</v>
      </c>
      <c r="P5" s="51">
        <f t="shared" si="8"/>
        <v>0</v>
      </c>
      <c r="Q5" s="51">
        <v>771</v>
      </c>
      <c r="R5" s="52">
        <v>15000000</v>
      </c>
    </row>
    <row r="6" spans="1:20" x14ac:dyDescent="0.25">
      <c r="A6" s="4">
        <f t="shared" ref="A6:A11" si="10">N6</f>
        <v>0</v>
      </c>
      <c r="B6" s="4">
        <f t="shared" ref="B6:B11" si="11">Q6</f>
        <v>681</v>
      </c>
      <c r="C6" s="4">
        <f t="shared" ref="C6:C11" si="12">B6*1.2</f>
        <v>817.19999999999993</v>
      </c>
      <c r="D6" s="4">
        <f t="shared" ref="D6:D11" si="13">C6*1.2</f>
        <v>980.63999999999987</v>
      </c>
      <c r="E6" s="5">
        <f t="shared" ref="E6:E11" si="14">R6</f>
        <v>9000000</v>
      </c>
      <c r="F6" s="4">
        <f t="shared" ref="F6:F11" si="15">ROUND((E6/B6),0)</f>
        <v>13216</v>
      </c>
      <c r="G6" s="4">
        <f t="shared" ref="G6:G11" si="16">ROUND((E6/C6),0)</f>
        <v>11013</v>
      </c>
      <c r="H6" s="9">
        <f t="shared" ref="H6:H11" si="17">ROUND((E6/D6),0)</f>
        <v>9178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v>681</v>
      </c>
      <c r="R6" s="2">
        <v>9000000</v>
      </c>
    </row>
    <row r="7" spans="1:20" x14ac:dyDescent="0.25">
      <c r="A7" s="4">
        <f t="shared" ref="A7:A9" si="20">N7</f>
        <v>0</v>
      </c>
      <c r="B7" s="4">
        <f t="shared" ref="B7:B9" si="21">Q7</f>
        <v>573</v>
      </c>
      <c r="C7" s="4">
        <f t="shared" ref="C7:C9" si="22">B7*1.2</f>
        <v>687.6</v>
      </c>
      <c r="D7" s="4">
        <f t="shared" ref="D7:D9" si="23">C7*1.2</f>
        <v>825.12</v>
      </c>
      <c r="E7" s="5">
        <f t="shared" ref="E7:E9" si="24">R7</f>
        <v>9000000</v>
      </c>
      <c r="F7" s="4">
        <f t="shared" ref="F7:F9" si="25">ROUND((E7/B7),0)</f>
        <v>15707</v>
      </c>
      <c r="G7" s="4">
        <f t="shared" ref="G7:G9" si="26">ROUND((E7/C7),0)</f>
        <v>13089</v>
      </c>
      <c r="H7" s="9">
        <f t="shared" ref="H7:H9" si="27">ROUND((E7/D7),0)</f>
        <v>10908</v>
      </c>
      <c r="I7" s="4" t="e">
        <f>#REF!</f>
        <v>#REF!</v>
      </c>
      <c r="J7" s="4">
        <f t="shared" ref="J7:J9" si="28">S7</f>
        <v>0</v>
      </c>
      <c r="O7">
        <v>0</v>
      </c>
      <c r="P7">
        <f t="shared" ref="P7:P9" si="29">O7/1.2</f>
        <v>0</v>
      </c>
      <c r="Q7">
        <v>573</v>
      </c>
      <c r="R7" s="2">
        <v>9000000</v>
      </c>
    </row>
    <row r="8" spans="1:20" x14ac:dyDescent="0.25">
      <c r="A8" s="4">
        <f t="shared" si="20"/>
        <v>0</v>
      </c>
      <c r="B8" s="4">
        <f t="shared" si="21"/>
        <v>0</v>
      </c>
      <c r="C8" s="4">
        <f t="shared" si="22"/>
        <v>0</v>
      </c>
      <c r="D8" s="4">
        <f t="shared" si="23"/>
        <v>0</v>
      </c>
      <c r="E8" s="5">
        <f t="shared" si="24"/>
        <v>0</v>
      </c>
      <c r="F8" s="4" t="e">
        <f t="shared" si="25"/>
        <v>#DIV/0!</v>
      </c>
      <c r="G8" s="4" t="e">
        <f t="shared" si="26"/>
        <v>#DIV/0!</v>
      </c>
      <c r="H8" s="9" t="e">
        <f t="shared" si="27"/>
        <v>#DIV/0!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f t="shared" ref="Q8:Q9" si="30">P8/1.2</f>
        <v>0</v>
      </c>
      <c r="R8" s="2">
        <v>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si="30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10:Q11" si="31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1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s="51" customFormat="1" ht="14.25" customHeight="1" x14ac:dyDescent="0.25">
      <c r="A16" s="49">
        <f t="shared" ref="A16:A32" si="32">N16</f>
        <v>0</v>
      </c>
      <c r="B16" s="49">
        <f t="shared" ref="B16:B32" si="33">Q16</f>
        <v>739</v>
      </c>
      <c r="C16" s="49">
        <f>B16*1.2</f>
        <v>886.8</v>
      </c>
      <c r="D16" s="49">
        <f t="shared" ref="D16:D32" si="34">C16*1.2</f>
        <v>1064.1599999999999</v>
      </c>
      <c r="E16" s="50">
        <f t="shared" ref="E16:E32" si="35">R16</f>
        <v>17700000</v>
      </c>
      <c r="F16" s="49">
        <f t="shared" ref="F16:F32" si="36">ROUND((E16/B16),0)</f>
        <v>23951</v>
      </c>
      <c r="G16" s="49">
        <f t="shared" ref="G16:G32" si="37">ROUND((E16/C16),0)</f>
        <v>19959</v>
      </c>
      <c r="H16" s="49">
        <f t="shared" ref="H16:H32" si="38">ROUND((E16/D16),0)</f>
        <v>16633</v>
      </c>
      <c r="I16" s="49" t="e">
        <f>#REF!</f>
        <v>#REF!</v>
      </c>
      <c r="J16" s="49">
        <f t="shared" ref="J16:J32" si="39">S16</f>
        <v>0</v>
      </c>
      <c r="O16" s="51">
        <v>0</v>
      </c>
      <c r="P16" s="51">
        <f t="shared" ref="P16:Q32" si="40">O16/1.2</f>
        <v>0</v>
      </c>
      <c r="Q16" s="51">
        <v>739</v>
      </c>
      <c r="R16" s="52">
        <v>17700000</v>
      </c>
    </row>
    <row r="17" spans="1:22" ht="14.25" customHeight="1" x14ac:dyDescent="0.25">
      <c r="A17" s="4">
        <f t="shared" si="32"/>
        <v>0</v>
      </c>
      <c r="B17" s="4">
        <f t="shared" si="33"/>
        <v>475</v>
      </c>
      <c r="C17" s="4">
        <f t="shared" ref="C17:C32" si="41">B17*1.2</f>
        <v>570</v>
      </c>
      <c r="D17" s="4">
        <f t="shared" si="34"/>
        <v>684</v>
      </c>
      <c r="E17" s="5">
        <f t="shared" si="35"/>
        <v>8300000</v>
      </c>
      <c r="F17" s="9">
        <f t="shared" si="36"/>
        <v>17474</v>
      </c>
      <c r="G17" s="9">
        <f t="shared" si="37"/>
        <v>14561</v>
      </c>
      <c r="H17" s="9">
        <f t="shared" si="38"/>
        <v>12135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475</v>
      </c>
      <c r="R17" s="2">
        <v>8300000</v>
      </c>
    </row>
    <row r="18" spans="1:22" ht="14.25" customHeight="1" x14ac:dyDescent="0.25">
      <c r="A18" s="4">
        <f t="shared" si="32"/>
        <v>0</v>
      </c>
      <c r="B18" s="4">
        <f t="shared" si="33"/>
        <v>541.66666666666674</v>
      </c>
      <c r="C18" s="4">
        <f t="shared" si="41"/>
        <v>650.00000000000011</v>
      </c>
      <c r="D18" s="4">
        <f t="shared" si="34"/>
        <v>780.00000000000011</v>
      </c>
      <c r="E18" s="5">
        <f t="shared" si="35"/>
        <v>10000000</v>
      </c>
      <c r="F18" s="9">
        <f t="shared" si="36"/>
        <v>18462</v>
      </c>
      <c r="G18" s="9">
        <f t="shared" si="37"/>
        <v>15385</v>
      </c>
      <c r="H18" s="9">
        <f t="shared" si="38"/>
        <v>12821</v>
      </c>
      <c r="I18" s="4" t="e">
        <f>#REF!</f>
        <v>#REF!</v>
      </c>
      <c r="J18" s="4">
        <f t="shared" si="39"/>
        <v>0</v>
      </c>
      <c r="O18">
        <v>0</v>
      </c>
      <c r="P18">
        <v>650</v>
      </c>
      <c r="Q18">
        <f t="shared" si="40"/>
        <v>541.66666666666674</v>
      </c>
      <c r="R18" s="2">
        <v>10000000</v>
      </c>
    </row>
    <row r="19" spans="1:22" s="51" customFormat="1" ht="14.25" customHeight="1" x14ac:dyDescent="0.25">
      <c r="A19" s="49">
        <f t="shared" si="32"/>
        <v>0</v>
      </c>
      <c r="B19" s="49">
        <f t="shared" si="33"/>
        <v>739</v>
      </c>
      <c r="C19" s="49">
        <f t="shared" si="41"/>
        <v>886.8</v>
      </c>
      <c r="D19" s="49">
        <f t="shared" si="34"/>
        <v>1064.1599999999999</v>
      </c>
      <c r="E19" s="50">
        <f t="shared" si="35"/>
        <v>17700000</v>
      </c>
      <c r="F19" s="49">
        <f t="shared" si="36"/>
        <v>23951</v>
      </c>
      <c r="G19" s="49">
        <f t="shared" si="37"/>
        <v>19959</v>
      </c>
      <c r="H19" s="49">
        <f t="shared" si="38"/>
        <v>16633</v>
      </c>
      <c r="I19" s="49" t="e">
        <f>#REF!</f>
        <v>#REF!</v>
      </c>
      <c r="J19" s="49">
        <f t="shared" si="39"/>
        <v>0</v>
      </c>
      <c r="O19" s="51">
        <v>0</v>
      </c>
      <c r="P19" s="51">
        <f t="shared" si="40"/>
        <v>0</v>
      </c>
      <c r="Q19" s="51">
        <v>739</v>
      </c>
      <c r="R19" s="52">
        <v>17700000</v>
      </c>
    </row>
    <row r="20" spans="1:22" ht="14.25" customHeight="1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2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  <c r="V21" s="51"/>
    </row>
    <row r="22" spans="1:22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2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2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2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2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2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2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2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22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22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22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E38" t="s">
        <v>38</v>
      </c>
      <c r="F38">
        <v>63.23</v>
      </c>
      <c r="G38">
        <f>F38*10.764</f>
        <v>680.60771999999997</v>
      </c>
      <c r="H38">
        <v>681</v>
      </c>
      <c r="U38" s="30" t="s">
        <v>20</v>
      </c>
      <c r="V38" s="31"/>
      <c r="W38" s="32"/>
      <c r="X38" s="18"/>
      <c r="Y38" s="7"/>
    </row>
    <row r="39" spans="1:25" ht="38.25" customHeight="1" x14ac:dyDescent="0.3">
      <c r="G39">
        <f>G38*1.1</f>
        <v>748.66849200000001</v>
      </c>
      <c r="H39">
        <f>H38*1.1</f>
        <v>749.1</v>
      </c>
      <c r="S39" s="10"/>
      <c r="T39" s="10"/>
      <c r="U39" s="30" t="s">
        <v>21</v>
      </c>
      <c r="V39" s="31">
        <v>2024</v>
      </c>
      <c r="W39" s="32"/>
      <c r="X39" s="18"/>
      <c r="Y39" s="7"/>
    </row>
    <row r="40" spans="1:25" ht="16.5" x14ac:dyDescent="0.3">
      <c r="S40" s="10"/>
      <c r="T40" s="10"/>
      <c r="U40" s="33" t="s">
        <v>22</v>
      </c>
      <c r="V40" s="34">
        <v>2019</v>
      </c>
      <c r="W40" s="32" t="s">
        <v>23</v>
      </c>
      <c r="X40" s="18"/>
      <c r="Y40" s="7"/>
    </row>
    <row r="41" spans="1:25" ht="16.5" x14ac:dyDescent="0.3">
      <c r="G41" s="6"/>
      <c r="H41" s="6"/>
      <c r="S41" s="10"/>
      <c r="T41" s="10"/>
      <c r="U41" s="35" t="s">
        <v>24</v>
      </c>
      <c r="V41" s="34">
        <f>V39-V40</f>
        <v>5</v>
      </c>
      <c r="W41" s="32"/>
      <c r="X41" s="18"/>
      <c r="Y41" s="7"/>
    </row>
    <row r="42" spans="1:25" ht="16.5" x14ac:dyDescent="0.3">
      <c r="S42" s="10"/>
      <c r="T42" s="10"/>
      <c r="U42" s="36"/>
      <c r="V42" s="34">
        <f>V41-60</f>
        <v>-55</v>
      </c>
      <c r="W42" s="32"/>
      <c r="X42" s="26"/>
      <c r="Y42" s="7"/>
    </row>
    <row r="43" spans="1:25" ht="16.5" x14ac:dyDescent="0.3">
      <c r="S43" s="10"/>
      <c r="T43" s="10"/>
      <c r="U43" s="36" t="s">
        <v>25</v>
      </c>
      <c r="V43" s="37">
        <f>749*2500</f>
        <v>1872500</v>
      </c>
      <c r="W43" s="32"/>
      <c r="X43" s="26"/>
      <c r="Y43" s="7"/>
    </row>
    <row r="44" spans="1:25" ht="16.5" x14ac:dyDescent="0.3">
      <c r="S44" s="10"/>
      <c r="T44" s="10"/>
      <c r="U44" s="36" t="s">
        <v>26</v>
      </c>
      <c r="V44" s="34"/>
      <c r="W44" s="32"/>
      <c r="X44" s="26"/>
      <c r="Y44" s="7"/>
    </row>
    <row r="45" spans="1:25" ht="39" customHeight="1" x14ac:dyDescent="0.3">
      <c r="P45" s="47" t="s">
        <v>37</v>
      </c>
      <c r="Q45" s="47"/>
      <c r="R45" s="47"/>
      <c r="S45" s="47"/>
      <c r="U45" s="36"/>
      <c r="V45" s="34"/>
      <c r="W45" s="32"/>
      <c r="X45" s="26"/>
      <c r="Y45" s="7"/>
    </row>
    <row r="46" spans="1:25" ht="16.5" x14ac:dyDescent="0.3">
      <c r="U46" s="36" t="s">
        <v>27</v>
      </c>
      <c r="V46" s="38">
        <f>100-10</f>
        <v>90</v>
      </c>
      <c r="W46" s="32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0" t="s">
        <v>28</v>
      </c>
      <c r="V47" s="34">
        <f>V46*5/60</f>
        <v>7.5</v>
      </c>
      <c r="W47" s="32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0"/>
      <c r="V48" s="39">
        <f>V47%</f>
        <v>7.4999999999999997E-2</v>
      </c>
      <c r="W48" s="32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0" t="s">
        <v>29</v>
      </c>
      <c r="V49" s="40">
        <f>ROUND((V43*V48),0)</f>
        <v>140438</v>
      </c>
      <c r="W49" s="32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0" t="s">
        <v>39</v>
      </c>
      <c r="V50" s="40">
        <v>681</v>
      </c>
      <c r="W50" s="32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6" t="s">
        <v>17</v>
      </c>
      <c r="V51" s="48">
        <v>20000</v>
      </c>
      <c r="W51" s="32"/>
      <c r="X51" s="18"/>
      <c r="Y51" s="7"/>
    </row>
    <row r="52" spans="15:25" ht="16.5" x14ac:dyDescent="0.3">
      <c r="S52" s="10"/>
      <c r="T52" s="10"/>
      <c r="U52" s="36" t="s">
        <v>30</v>
      </c>
      <c r="V52" s="37">
        <f>V51*V50</f>
        <v>13620000</v>
      </c>
      <c r="W52" s="32"/>
      <c r="X52" s="26"/>
      <c r="Y52" s="7"/>
    </row>
    <row r="53" spans="15:25" ht="16.5" x14ac:dyDescent="0.3">
      <c r="S53" s="10"/>
      <c r="T53" s="10"/>
      <c r="U53" s="41" t="s">
        <v>31</v>
      </c>
      <c r="V53" s="42">
        <f>V52-V49</f>
        <v>13479562</v>
      </c>
      <c r="W53" s="43"/>
      <c r="X53" s="26"/>
      <c r="Y53" s="7"/>
    </row>
    <row r="54" spans="15:25" ht="16.5" x14ac:dyDescent="0.3">
      <c r="P54" s="13" t="s">
        <v>14</v>
      </c>
      <c r="S54" s="10"/>
      <c r="T54" s="11"/>
      <c r="U54" s="41" t="s">
        <v>32</v>
      </c>
      <c r="V54" s="42">
        <f>V53*0.9</f>
        <v>12131605.800000001</v>
      </c>
      <c r="W54" s="32"/>
      <c r="X54" s="18"/>
      <c r="Y54" s="7"/>
    </row>
    <row r="55" spans="15:25" ht="16.5" x14ac:dyDescent="0.3">
      <c r="S55" s="11"/>
      <c r="T55" s="10"/>
      <c r="U55" s="41" t="s">
        <v>33</v>
      </c>
      <c r="V55" s="44">
        <f>V53*0.8</f>
        <v>10783649.600000001</v>
      </c>
      <c r="W55" s="32"/>
      <c r="X55" s="28"/>
      <c r="Y55" s="7"/>
    </row>
    <row r="56" spans="15:25" ht="16.5" x14ac:dyDescent="0.3">
      <c r="S56" s="10"/>
      <c r="T56" s="10"/>
      <c r="U56" s="41" t="s">
        <v>34</v>
      </c>
      <c r="V56" s="45">
        <f>V53*0.025/12</f>
        <v>28082.420833333337</v>
      </c>
      <c r="W56" s="32"/>
      <c r="X56" s="29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9:T19"/>
  <sheetViews>
    <sheetView topLeftCell="A6" workbookViewId="0">
      <selection activeCell="T19" sqref="T19"/>
    </sheetView>
  </sheetViews>
  <sheetFormatPr defaultRowHeight="15" x14ac:dyDescent="0.25"/>
  <sheetData>
    <row r="19" spans="19:20" x14ac:dyDescent="0.25">
      <c r="S19">
        <v>81.540000000000006</v>
      </c>
      <c r="T19">
        <f>S19*10.764</f>
        <v>877.69655999999998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8"/>
  <sheetViews>
    <sheetView zoomScaleNormal="100" workbookViewId="0">
      <selection activeCell="T18" sqref="T18"/>
    </sheetView>
  </sheetViews>
  <sheetFormatPr defaultRowHeight="15" x14ac:dyDescent="0.25"/>
  <sheetData>
    <row r="2" spans="1:1" x14ac:dyDescent="0.25">
      <c r="A2" s="6"/>
    </row>
    <row r="18" spans="19:20" x14ac:dyDescent="0.25">
      <c r="S18">
        <v>53.23</v>
      </c>
      <c r="T18">
        <f>S18*10.764</f>
        <v>572.96771999999999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6:V19"/>
  <sheetViews>
    <sheetView zoomScaleNormal="100" workbookViewId="0">
      <selection activeCell="X22" sqref="X22"/>
    </sheetView>
  </sheetViews>
  <sheetFormatPr defaultRowHeight="15" x14ac:dyDescent="0.25"/>
  <sheetData>
    <row r="16" spans="21:22" x14ac:dyDescent="0.25">
      <c r="U16">
        <v>71.61</v>
      </c>
      <c r="V16">
        <f>U16*10.764</f>
        <v>770.81003999999996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19:S19"/>
  <sheetViews>
    <sheetView topLeftCell="A7" zoomScaleNormal="100" workbookViewId="0">
      <selection activeCell="U24" sqref="U24"/>
    </sheetView>
  </sheetViews>
  <sheetFormatPr defaultRowHeight="15" x14ac:dyDescent="0.25"/>
  <sheetData>
    <row r="19" spans="18:19" x14ac:dyDescent="0.25">
      <c r="R19">
        <v>63.23</v>
      </c>
      <c r="S19">
        <f>R19*10.764</f>
        <v>680.60771999999997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3:Y13"/>
  <sheetViews>
    <sheetView topLeftCell="F1" zoomScaleNormal="100" workbookViewId="0">
      <selection activeCell="AA17" sqref="AA17"/>
    </sheetView>
  </sheetViews>
  <sheetFormatPr defaultRowHeight="15" x14ac:dyDescent="0.25"/>
  <sheetData>
    <row r="13" spans="24:25" x14ac:dyDescent="0.25">
      <c r="X13">
        <v>53.23</v>
      </c>
      <c r="Y13">
        <f>X13*10.764</f>
        <v>572.96771999999999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3" sqref="S1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2024-05-21T07:30:38Z</dcterms:modified>
</cp:coreProperties>
</file>