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May 2024\NAVNATH RATAN PAGARE - SBI\"/>
    </mc:Choice>
  </mc:AlternateContent>
  <xr:revisionPtr revIDLastSave="0" documentId="13_ncr:1_{A3571DE9-4AD3-4C91-8EE7-CB5E5956FD6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8" i="4" l="1"/>
  <c r="R16" i="17"/>
  <c r="T17" i="15"/>
  <c r="S17" i="15"/>
  <c r="U26" i="14"/>
  <c r="H51" i="4" l="1"/>
  <c r="H49" i="4"/>
  <c r="H48" i="4"/>
  <c r="H47" i="4"/>
  <c r="G48" i="4"/>
  <c r="G47" i="4"/>
  <c r="F48" i="4"/>
  <c r="F47" i="4"/>
  <c r="G40" i="4"/>
  <c r="G41" i="4"/>
  <c r="G42" i="4"/>
  <c r="G43" i="4"/>
  <c r="G44" i="4"/>
  <c r="G39" i="4"/>
  <c r="F40" i="4"/>
  <c r="H40" i="4" s="1"/>
  <c r="F41" i="4"/>
  <c r="H41" i="4" s="1"/>
  <c r="F42" i="4"/>
  <c r="H42" i="4" s="1"/>
  <c r="F43" i="4"/>
  <c r="H43" i="4" s="1"/>
  <c r="F44" i="4"/>
  <c r="H44" i="4" s="1"/>
  <c r="F39" i="4"/>
  <c r="H39" i="4" s="1"/>
  <c r="H45" i="4" s="1"/>
  <c r="H34" i="4"/>
  <c r="G34" i="4"/>
  <c r="G33" i="4"/>
  <c r="G32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24" i="4" l="1"/>
  <c r="H8" i="4"/>
  <c r="F8" i="4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Q18" i="4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<sst xmlns="http://schemas.openxmlformats.org/spreadsheetml/2006/main" count="51" uniqueCount="45">
  <si>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</si>
  <si>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</si>
  <si>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</si>
  <si>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</si>
  <si>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</si>
  <si>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</si>
  <si>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</si>
  <si>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</si>
  <si>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</si>
  <si>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</si>
  <si>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</si>
  <si>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</si>
  <si>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</si>
  <si>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</si>
  <si>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</si>
  <si>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</si>
  <si>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</si>
  <si>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</si>
  <si>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</si>
  <si>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</si>
  <si>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</si>
  <si>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</si>
  <si>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</si>
  <si>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</si>
  <si>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</si>
  <si>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</si>
  <si>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</si>
  <si>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</si>
  <si>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</si>
  <si>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</si>
  <si>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</si>
  <si>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</si>
  <si>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</si>
  <si>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</si>
  <si>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</si>
  <si>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</si>
  <si>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</si>
  <si>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</si>
  <si>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</si>
  <si>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Kalyan ) - SHRI . NAVNATH RATAN PAGARE &amp; SMT. KALPNA NAVNATH PAGARE</t>
  </si>
  <si>
    <t>Agree CA</t>
  </si>
  <si>
    <t>Balcony</t>
  </si>
  <si>
    <t>Measured CA</t>
  </si>
  <si>
    <t>FMV / RV</t>
  </si>
  <si>
    <t>as per Rera 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</si>
</sst>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125033</xdr:colOff>
      <xdr:row>47</xdr:row>
      <xdr:rowOff>144081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83B42-43B4-4814-8603-316CE197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59433" cy="8640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182191</xdr:colOff>
      <xdr:row>50</xdr:row>
      <xdr:rowOff>77381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50866-F58B-4483-A339-C0638EB43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16591" cy="845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105981</xdr:colOff>
      <xdr:row>44</xdr:row>
      <xdr:rowOff>29722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30E83-0354-4274-A097-2E5076F54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40381" cy="8221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163139</xdr:colOff>
      <xdr:row>41</xdr:row>
      <xdr:rowOff>115333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9EB1F-B74D-4FAB-A67C-B2466320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97539" cy="7401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172665</xdr:colOff>
      <xdr:row>41</xdr:row>
      <xdr:rowOff>48536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06EE2-3131-4828-A286-3A42CF75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07065" cy="6525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7" zoomScaleNormal="100" workbookViewId="0">
      <selection activeCell="V34" sqref="V3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617</v>
      </c>
      <c r="C3" s="4">
        <f>B3*1.2</f>
        <v>740.4</v>
      </c>
      <c r="D3" s="4">
        <f t="shared" ref="D3:D14" si="2">C3*1.2</f>
        <v>888.4799999999999</v>
      </c>
      <c r="E3" s="5">
        <f t="shared" ref="E3:E14" si="3">R3</f>
        <v>4300200</v>
      </c>
      <c r="F3" s="9">
        <f t="shared" ref="F3:F14" si="4">ROUND((E3/B3),0)</f>
        <v>6970</v>
      </c>
      <c r="G3" s="9">
        <f t="shared" ref="G3:G14" si="5">ROUND((E3/C3),0)</f>
        <v>5808</v>
      </c>
      <c r="H3" s="9">
        <f t="shared" ref="H3:H14" si="6">ROUND((E3/D3),0)</f>
        <v>4840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617</v>
      </c>
      <c r="R3" s="2">
        <v>4300200</v>
      </c>
    </row>
    <row r="4" spans="1:20" s="46" customFormat="1" x14ac:dyDescent="0.25">
      <c r="A4" s="44">
        <f t="shared" ref="A4:A9" si="9">N4</f>
        <v>0</v>
      </c>
      <c r="B4" s="44">
        <f t="shared" ref="B4:B9" si="10">Q4</f>
        <v>432</v>
      </c>
      <c r="C4" s="44">
        <f t="shared" ref="C4:C9" si="11">B4*1.2</f>
        <v>518.4</v>
      </c>
      <c r="D4" s="44">
        <f t="shared" ref="D4:D9" si="12">C4*1.2</f>
        <v>622.07999999999993</v>
      </c>
      <c r="E4" s="45">
        <f t="shared" ref="E4:E9" si="13">R4</f>
        <v>2600000</v>
      </c>
      <c r="F4" s="44">
        <f t="shared" ref="F4:F9" si="14">ROUND((E4/B4),0)</f>
        <v>6019</v>
      </c>
      <c r="G4" s="44">
        <f t="shared" ref="G4:G9" si="15">ROUND((E4/C4),0)</f>
        <v>5015</v>
      </c>
      <c r="H4" s="44">
        <f t="shared" ref="H4:H9" si="16">ROUND((E4/D4),0)</f>
        <v>4180</v>
      </c>
      <c r="I4" s="44" t="e">
        <f>#REF!</f>
        <v>#REF!</v>
      </c>
      <c r="J4" s="44">
        <f t="shared" ref="J4:J9" si="17">S4</f>
        <v>0</v>
      </c>
      <c r="O4" s="46">
        <v>0</v>
      </c>
      <c r="P4" s="46">
        <f t="shared" ref="P4:P9" si="18">O4/1.2</f>
        <v>0</v>
      </c>
      <c r="Q4" s="46">
        <v>432</v>
      </c>
      <c r="R4" s="47">
        <v>2600000</v>
      </c>
    </row>
    <row r="5" spans="1:20" x14ac:dyDescent="0.25">
      <c r="A5" s="4">
        <f t="shared" si="9"/>
        <v>0</v>
      </c>
      <c r="B5" s="4">
        <f t="shared" si="10"/>
        <v>432</v>
      </c>
      <c r="C5" s="4">
        <f t="shared" si="11"/>
        <v>518.4</v>
      </c>
      <c r="D5" s="4">
        <f t="shared" si="12"/>
        <v>622.07999999999993</v>
      </c>
      <c r="E5" s="5">
        <f t="shared" si="13"/>
        <v>2523105</v>
      </c>
      <c r="F5" s="9">
        <f t="shared" si="14"/>
        <v>5841</v>
      </c>
      <c r="G5" s="9">
        <f t="shared" si="15"/>
        <v>4867</v>
      </c>
      <c r="H5" s="9">
        <f t="shared" si="16"/>
        <v>4056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432</v>
      </c>
      <c r="R5" s="2">
        <v>2523105</v>
      </c>
    </row>
    <row r="6" spans="1:20" s="46" customFormat="1" x14ac:dyDescent="0.25">
      <c r="A6" s="44">
        <f t="shared" si="9"/>
        <v>0</v>
      </c>
      <c r="B6" s="44">
        <f t="shared" si="10"/>
        <v>617</v>
      </c>
      <c r="C6" s="44">
        <f t="shared" si="11"/>
        <v>740.4</v>
      </c>
      <c r="D6" s="44">
        <f t="shared" si="12"/>
        <v>888.4799999999999</v>
      </c>
      <c r="E6" s="45">
        <f t="shared" si="13"/>
        <v>4000000</v>
      </c>
      <c r="F6" s="44">
        <f t="shared" si="14"/>
        <v>6483</v>
      </c>
      <c r="G6" s="44">
        <f t="shared" si="15"/>
        <v>5402</v>
      </c>
      <c r="H6" s="44">
        <f t="shared" si="16"/>
        <v>4502</v>
      </c>
      <c r="I6" s="44" t="e">
        <f>#REF!</f>
        <v>#REF!</v>
      </c>
      <c r="J6" s="44">
        <f t="shared" si="17"/>
        <v>0</v>
      </c>
      <c r="O6" s="46">
        <v>0</v>
      </c>
      <c r="P6" s="46">
        <f t="shared" si="18"/>
        <v>0</v>
      </c>
      <c r="Q6" s="46">
        <v>617</v>
      </c>
      <c r="R6" s="47">
        <v>4000000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4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8" si="32">N16</f>
        <v>0</v>
      </c>
      <c r="B16" s="44">
        <f t="shared" ref="B16:B28" si="33">Q16</f>
        <v>402</v>
      </c>
      <c r="C16" s="44">
        <f>B16*1.2</f>
        <v>482.4</v>
      </c>
      <c r="D16" s="44">
        <f t="shared" ref="D16:D28" si="34">C16*1.2</f>
        <v>578.88</v>
      </c>
      <c r="E16" s="45">
        <f t="shared" ref="E16:E28" si="35">R16</f>
        <v>2626000</v>
      </c>
      <c r="F16" s="44">
        <f t="shared" ref="F16:F28" si="36">ROUND((E16/B16),0)</f>
        <v>6532</v>
      </c>
      <c r="G16" s="44">
        <f t="shared" ref="G16:G28" si="37">ROUND((E16/C16),0)</f>
        <v>5444</v>
      </c>
      <c r="H16" s="44">
        <f t="shared" ref="H16:H28" si="38">ROUND((E16/D16),0)</f>
        <v>4536</v>
      </c>
      <c r="I16" s="44" t="e">
        <f>#REF!</f>
        <v>#REF!</v>
      </c>
      <c r="J16" s="44">
        <f t="shared" ref="J16:J28" si="39">S16</f>
        <v>0</v>
      </c>
      <c r="O16" s="46">
        <v>0</v>
      </c>
      <c r="P16" s="46">
        <f t="shared" ref="P16:Q28" si="40">O16/1.2</f>
        <v>0</v>
      </c>
      <c r="Q16" s="46">
        <v>402</v>
      </c>
      <c r="R16" s="47">
        <v>2626000</v>
      </c>
    </row>
    <row r="17" spans="1:24" x14ac:dyDescent="0.25">
      <c r="A17" s="4">
        <f t="shared" si="32"/>
        <v>0</v>
      </c>
      <c r="B17" s="4">
        <f t="shared" si="33"/>
        <v>512.5</v>
      </c>
      <c r="C17" s="4">
        <f t="shared" ref="C17:C28" si="41">B17*1.2</f>
        <v>615</v>
      </c>
      <c r="D17" s="4">
        <f t="shared" si="34"/>
        <v>738</v>
      </c>
      <c r="E17" s="5">
        <f t="shared" si="35"/>
        <v>2605000</v>
      </c>
      <c r="F17" s="9">
        <f t="shared" si="36"/>
        <v>5083</v>
      </c>
      <c r="G17" s="9">
        <f t="shared" si="37"/>
        <v>4236</v>
      </c>
      <c r="H17" s="9">
        <f t="shared" si="38"/>
        <v>3530</v>
      </c>
      <c r="I17" s="4" t="e">
        <f>#REF!</f>
        <v>#REF!</v>
      </c>
      <c r="J17" s="4">
        <f t="shared" si="39"/>
        <v>0</v>
      </c>
      <c r="O17">
        <v>0</v>
      </c>
      <c r="P17">
        <v>615</v>
      </c>
      <c r="Q17">
        <f t="shared" si="40"/>
        <v>512.5</v>
      </c>
      <c r="R17" s="2">
        <v>2605000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6500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4000</v>
      </c>
      <c r="X31" s="22"/>
    </row>
    <row r="32" spans="1:24" ht="15.75" x14ac:dyDescent="0.25">
      <c r="E32" t="s">
        <v>40</v>
      </c>
      <c r="F32" s="7">
        <v>37.36</v>
      </c>
      <c r="G32" s="6">
        <f>F32*10.764</f>
        <v>402.14303999999998</v>
      </c>
      <c r="H32" s="6">
        <v>402</v>
      </c>
      <c r="S32" s="10"/>
      <c r="T32" s="10"/>
      <c r="U32" s="17" t="s">
        <v>16</v>
      </c>
      <c r="V32" s="18"/>
      <c r="W32" s="19">
        <f>W30</f>
        <v>2500</v>
      </c>
      <c r="X32" s="22"/>
    </row>
    <row r="33" spans="4:25" ht="15.75" x14ac:dyDescent="0.25">
      <c r="E33" t="s">
        <v>41</v>
      </c>
      <c r="F33" s="7">
        <v>2.75</v>
      </c>
      <c r="G33" s="6">
        <f>F33*10.764</f>
        <v>29.600999999999999</v>
      </c>
      <c r="H33">
        <v>30</v>
      </c>
      <c r="S33" s="10"/>
      <c r="T33" s="10"/>
      <c r="U33" s="17" t="s">
        <v>17</v>
      </c>
      <c r="V33" s="23"/>
      <c r="W33" s="24">
        <f>X33-X34</f>
        <v>-2</v>
      </c>
      <c r="X33" s="25">
        <v>2024</v>
      </c>
    </row>
    <row r="34" spans="4:25" ht="15.75" x14ac:dyDescent="0.25">
      <c r="G34">
        <f>SUM(G32:G33)</f>
        <v>431.74403999999998</v>
      </c>
      <c r="H34">
        <f>SUM(H32:H33)</f>
        <v>432</v>
      </c>
      <c r="S34" s="10"/>
      <c r="T34" s="10"/>
      <c r="U34" s="17" t="s">
        <v>18</v>
      </c>
      <c r="V34" s="23"/>
      <c r="W34" s="24">
        <f>W35-W33</f>
        <v>62</v>
      </c>
      <c r="X34" s="24">
        <v>2026</v>
      </c>
      <c r="Y34" t="s">
        <v>44</v>
      </c>
    </row>
    <row r="35" spans="4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4:25" ht="39" customHeight="1" x14ac:dyDescent="0.25">
      <c r="P36" s="42" t="s">
        <v>39</v>
      </c>
      <c r="Q36" s="42"/>
      <c r="R36" s="42"/>
      <c r="S36" s="42"/>
      <c r="T36" s="43"/>
      <c r="U36" s="21" t="s">
        <v>20</v>
      </c>
      <c r="V36" s="23"/>
      <c r="W36" s="24">
        <f>90*W33/W35</f>
        <v>-3</v>
      </c>
      <c r="X36" s="24"/>
    </row>
    <row r="37" spans="4:25" ht="15.75" x14ac:dyDescent="0.25">
      <c r="E37" t="s">
        <v>42</v>
      </c>
      <c r="U37" s="17"/>
      <c r="V37" s="26"/>
      <c r="W37" s="27">
        <v>0</v>
      </c>
      <c r="X37" s="27"/>
    </row>
    <row r="38" spans="4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4:25" ht="15.75" x14ac:dyDescent="0.25">
      <c r="D39">
        <v>2.78</v>
      </c>
      <c r="E39">
        <v>4.49</v>
      </c>
      <c r="F39" s="7">
        <f>D39*3.28</f>
        <v>9.1183999999999994</v>
      </c>
      <c r="G39">
        <f>E39*3.28</f>
        <v>14.7272</v>
      </c>
      <c r="H39">
        <f>F39*G39</f>
        <v>134.28850047999998</v>
      </c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4:25" ht="15.75" x14ac:dyDescent="0.25">
      <c r="D40">
        <v>2.09</v>
      </c>
      <c r="E40">
        <v>1.18</v>
      </c>
      <c r="F40" s="7">
        <f t="shared" ref="F40:F44" si="53">D40*3.28</f>
        <v>6.8551999999999991</v>
      </c>
      <c r="G40">
        <f t="shared" ref="G40:G44" si="54">E40*3.28</f>
        <v>3.8703999999999996</v>
      </c>
      <c r="H40">
        <f t="shared" ref="H40:H44" si="55">F40*G40</f>
        <v>26.532366079999992</v>
      </c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4000</v>
      </c>
      <c r="X40" s="22"/>
    </row>
    <row r="41" spans="4:25" ht="15.75" x14ac:dyDescent="0.25">
      <c r="D41">
        <v>0.88</v>
      </c>
      <c r="E41">
        <v>2.35</v>
      </c>
      <c r="F41" s="7">
        <f t="shared" si="53"/>
        <v>2.8863999999999996</v>
      </c>
      <c r="G41">
        <f t="shared" si="54"/>
        <v>7.7080000000000002</v>
      </c>
      <c r="H41">
        <f t="shared" si="55"/>
        <v>22.248371199999998</v>
      </c>
      <c r="R41" s="6" t="s">
        <v>24</v>
      </c>
      <c r="S41" s="16">
        <f>S40*90%</f>
        <v>0</v>
      </c>
      <c r="U41" s="23"/>
      <c r="V41" s="18"/>
      <c r="W41" s="19"/>
      <c r="X41" s="22"/>
    </row>
    <row r="42" spans="4:25" ht="15.75" x14ac:dyDescent="0.25">
      <c r="D42">
        <v>2.5499999999999998</v>
      </c>
      <c r="E42">
        <v>2.1800000000000002</v>
      </c>
      <c r="F42" s="7">
        <f t="shared" si="53"/>
        <v>8.363999999999999</v>
      </c>
      <c r="G42">
        <f t="shared" si="54"/>
        <v>7.1504000000000003</v>
      </c>
      <c r="H42">
        <f t="shared" si="55"/>
        <v>59.805945599999994</v>
      </c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6500</v>
      </c>
      <c r="X42" s="22"/>
    </row>
    <row r="43" spans="4:25" ht="15.75" x14ac:dyDescent="0.25">
      <c r="D43">
        <v>3.56</v>
      </c>
      <c r="E43">
        <v>2.71</v>
      </c>
      <c r="F43" s="7">
        <f t="shared" si="53"/>
        <v>11.6768</v>
      </c>
      <c r="G43">
        <f t="shared" si="54"/>
        <v>8.8887999999999998</v>
      </c>
      <c r="H43">
        <f t="shared" si="55"/>
        <v>103.79273984</v>
      </c>
      <c r="S43" s="10"/>
      <c r="T43" s="10"/>
      <c r="U43" s="23"/>
      <c r="V43" s="23"/>
      <c r="W43" s="24"/>
      <c r="X43" s="24"/>
    </row>
    <row r="44" spans="4:25" ht="15.75" x14ac:dyDescent="0.25">
      <c r="D44">
        <v>2.09</v>
      </c>
      <c r="E44">
        <v>1.2</v>
      </c>
      <c r="F44" s="7">
        <f t="shared" si="53"/>
        <v>6.8551999999999991</v>
      </c>
      <c r="G44">
        <f t="shared" si="54"/>
        <v>3.9359999999999995</v>
      </c>
      <c r="H44">
        <f t="shared" si="55"/>
        <v>26.982067199999992</v>
      </c>
      <c r="S44" s="10"/>
      <c r="T44" s="10"/>
      <c r="U44" s="28" t="s">
        <v>37</v>
      </c>
      <c r="V44" s="30"/>
      <c r="W44" s="25">
        <v>432</v>
      </c>
      <c r="X44" s="24"/>
    </row>
    <row r="45" spans="4:25" ht="15.75" x14ac:dyDescent="0.25">
      <c r="H45">
        <f>SUM(H39:H44)</f>
        <v>373.64999040000004</v>
      </c>
      <c r="P45" s="13" t="s">
        <v>29</v>
      </c>
      <c r="S45" s="10"/>
      <c r="T45" s="11"/>
      <c r="U45" s="17" t="s">
        <v>43</v>
      </c>
      <c r="V45" s="31"/>
      <c r="W45" s="32">
        <f>W42*W44+X46</f>
        <v>2808000</v>
      </c>
      <c r="X45" s="33"/>
    </row>
    <row r="46" spans="4:25" ht="15.75" x14ac:dyDescent="0.25">
      <c r="S46" s="11"/>
      <c r="T46" s="10"/>
      <c r="U46" s="17" t="s">
        <v>24</v>
      </c>
      <c r="V46" s="23"/>
      <c r="W46" s="34">
        <f>W45*0.9</f>
        <v>2527200</v>
      </c>
      <c r="X46" s="35"/>
    </row>
    <row r="47" spans="4:25" ht="15.75" x14ac:dyDescent="0.25">
      <c r="D47">
        <v>5.05</v>
      </c>
      <c r="E47">
        <v>0.6</v>
      </c>
      <c r="F47" s="7">
        <f>D47*3.28</f>
        <v>16.564</v>
      </c>
      <c r="G47">
        <f>E47*3.28</f>
        <v>1.9679999999999997</v>
      </c>
      <c r="H47">
        <f>F47*G47</f>
        <v>32.597951999999999</v>
      </c>
      <c r="S47" s="10"/>
      <c r="T47" s="10"/>
      <c r="U47" s="17" t="s">
        <v>25</v>
      </c>
      <c r="V47" s="23"/>
      <c r="W47" s="34">
        <f>W45*0.8</f>
        <v>2246400</v>
      </c>
      <c r="X47" s="34"/>
    </row>
    <row r="48" spans="4:25" ht="15.75" x14ac:dyDescent="0.25">
      <c r="D48">
        <v>2.73</v>
      </c>
      <c r="E48">
        <v>0.88</v>
      </c>
      <c r="F48" s="7">
        <f>D48*3.28</f>
        <v>8.9543999999999997</v>
      </c>
      <c r="G48">
        <f>E48*3.28</f>
        <v>2.8863999999999996</v>
      </c>
      <c r="H48">
        <f>F48*G48</f>
        <v>25.845980159999996</v>
      </c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8:24" ht="15.75" x14ac:dyDescent="0.25">
      <c r="H49">
        <f>SUM(H47:H48)</f>
        <v>58.443932159999996</v>
      </c>
      <c r="U49" s="37" t="s">
        <v>26</v>
      </c>
      <c r="V49" s="38"/>
      <c r="W49" s="39">
        <f>W30*W44</f>
        <v>1080000</v>
      </c>
      <c r="X49" s="39"/>
    </row>
    <row r="50" spans="8:24" ht="15.75" x14ac:dyDescent="0.25">
      <c r="U50" s="17" t="s">
        <v>27</v>
      </c>
      <c r="V50" s="23"/>
      <c r="W50" s="36"/>
      <c r="X50" s="36"/>
    </row>
    <row r="51" spans="8:24" ht="15.75" x14ac:dyDescent="0.25">
      <c r="H51">
        <f>H45+H49</f>
        <v>432.09392256000001</v>
      </c>
      <c r="U51" s="40" t="s">
        <v>28</v>
      </c>
      <c r="V51" s="36"/>
      <c r="W51" s="34">
        <f>W45*0.025/12</f>
        <v>5850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3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26:U26"/>
  <sheetViews>
    <sheetView topLeftCell="A6" workbookViewId="0">
      <selection activeCell="W31" sqref="W31"/>
    </sheetView>
  </sheetViews>
  <sheetFormatPr defaultRowHeight="15" x14ac:dyDescent="0.25"/>
  <sheetData>
    <row r="26" spans="20:21" x14ac:dyDescent="0.25">
      <c r="T26">
        <v>57.28</v>
      </c>
      <c r="U26">
        <f>T26*10.764</f>
        <v>616.56191999999999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7"/>
  <sheetViews>
    <sheetView zoomScaleNormal="100" workbookViewId="0">
      <selection activeCell="U26" sqref="U26"/>
    </sheetView>
  </sheetViews>
  <sheetFormatPr defaultRowHeight="15" x14ac:dyDescent="0.25"/>
  <sheetData>
    <row r="2" spans="1:19" x14ac:dyDescent="0.25">
      <c r="A2" s="6"/>
    </row>
    <row r="15" spans="1:19" x14ac:dyDescent="0.25">
      <c r="S15">
        <v>37.36</v>
      </c>
    </row>
    <row r="16" spans="1:19" x14ac:dyDescent="0.25">
      <c r="S16">
        <v>2.75</v>
      </c>
    </row>
    <row r="17" spans="19:20" x14ac:dyDescent="0.25">
      <c r="S17">
        <f>SUM(S15:S16)</f>
        <v>40.11</v>
      </c>
      <c r="T17">
        <f>S17*10.764</f>
        <v>431.74403999999998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Q16:R16"/>
  <sheetViews>
    <sheetView topLeftCell="A7" zoomScaleNormal="100" workbookViewId="0">
      <selection activeCell="S23" sqref="S23"/>
    </sheetView>
  </sheetViews>
  <sheetFormatPr defaultRowHeight="15" x14ac:dyDescent="0.25"/>
  <sheetData>
    <row r="16" spans="17:18" x14ac:dyDescent="0.25">
      <c r="Q16">
        <v>57.28</v>
      </c>
      <c r="R16">
        <f>Q16*10.764</f>
        <v>616.56191999999999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2024-05-14T07:16:51Z</dcterms:modified>
</cp:coreProperties>
</file>