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luation Work\Flat Folder\Nisrag Apartment\"/>
    </mc:Choice>
  </mc:AlternateContent>
  <xr:revisionPtr revIDLastSave="0" documentId="13_ncr:1_{4883D200-9A25-456F-A2D9-E87D868746FF}" xr6:coauthVersionLast="47" xr6:coauthVersionMax="47" xr10:uidLastSave="{00000000-0000-0000-0000-000000000000}"/>
  <bookViews>
    <workbookView xWindow="4200" yWindow="15" windowWidth="14025" windowHeight="15465" xr2:uid="{17501EDE-88A1-4C4A-A59C-BB07E32749BB}"/>
  </bookViews>
  <sheets>
    <sheet name="Summary" sheetId="7" r:id="rId1"/>
    <sheet name="Calculation of 4th Floor" sheetId="6" r:id="rId2"/>
    <sheet name="Calculation of 1st Floor" sheetId="4" r:id="rId3"/>
    <sheet name="Depreciation (2)" sheetId="5" r:id="rId4"/>
    <sheet name="Sales Instances" sheetId="3" r:id="rId5"/>
    <sheet name="RR" sheetId="1" r:id="rId6"/>
    <sheet name="Sheet2" sheetId="2" r:id="rId7"/>
    <sheet name="Sheet8" sheetId="8" r:id="rId8"/>
    <sheet name="Sheet9" sheetId="9" r:id="rId9"/>
    <sheet name="Sheet11" sheetId="11" r:id="rId10"/>
    <sheet name="Sheet12" sheetId="12" r:id="rId11"/>
    <sheet name="Sheet13" sheetId="13" r:id="rId12"/>
  </sheets>
  <definedNames>
    <definedName name="_xlnm.Print_Area" localSheetId="0">Summary!$A$1:$I$19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6" l="1"/>
  <c r="B11" i="6" s="1"/>
  <c r="D8" i="7"/>
  <c r="F3" i="7"/>
  <c r="G3" i="7" s="1"/>
  <c r="H3" i="7" s="1"/>
  <c r="F4" i="7"/>
  <c r="G4" i="7" s="1"/>
  <c r="H4" i="7" s="1"/>
  <c r="F5" i="7"/>
  <c r="G5" i="7" s="1"/>
  <c r="H5" i="7" s="1"/>
  <c r="F6" i="7"/>
  <c r="G6" i="7" s="1"/>
  <c r="F7" i="7"/>
  <c r="G7" i="7" s="1"/>
  <c r="H7" i="7" s="1"/>
  <c r="F2" i="7"/>
  <c r="G2" i="7" s="1"/>
  <c r="B18" i="6"/>
  <c r="F27" i="6"/>
  <c r="B88" i="6"/>
  <c r="B27" i="6"/>
  <c r="B25" i="6"/>
  <c r="B26" i="6" s="1"/>
  <c r="F10" i="6"/>
  <c r="F11" i="6" s="1"/>
  <c r="F8" i="6"/>
  <c r="B8" i="6"/>
  <c r="F6" i="6"/>
  <c r="B6" i="6"/>
  <c r="F5" i="6"/>
  <c r="F14" i="6" s="1"/>
  <c r="B5" i="6"/>
  <c r="B14" i="6" s="1"/>
  <c r="N27" i="4"/>
  <c r="N10" i="4"/>
  <c r="N11" i="4" s="1"/>
  <c r="N8" i="4"/>
  <c r="N6" i="4"/>
  <c r="N5" i="4"/>
  <c r="N14" i="4" s="1"/>
  <c r="F25" i="4"/>
  <c r="F26" i="4" s="1"/>
  <c r="J27" i="4"/>
  <c r="J10" i="4"/>
  <c r="J11" i="4" s="1"/>
  <c r="J8" i="4"/>
  <c r="J6" i="4"/>
  <c r="J5" i="4"/>
  <c r="J14" i="4" s="1"/>
  <c r="F27" i="4"/>
  <c r="F10" i="4"/>
  <c r="F11" i="4" s="1"/>
  <c r="F8" i="4"/>
  <c r="F6" i="4"/>
  <c r="F12" i="4" s="1"/>
  <c r="F13" i="4" s="1"/>
  <c r="F5" i="4"/>
  <c r="F14" i="4" s="1"/>
  <c r="B27" i="4"/>
  <c r="C14" i="5"/>
  <c r="C15" i="5" s="1"/>
  <c r="P10" i="5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D8" i="5"/>
  <c r="C5" i="5"/>
  <c r="C7" i="5" s="1"/>
  <c r="C9" i="5" s="1"/>
  <c r="C10" i="5" s="1"/>
  <c r="E10" i="5" s="1"/>
  <c r="N25" i="4" s="1"/>
  <c r="N26" i="4" s="1"/>
  <c r="N12" i="4" l="1"/>
  <c r="F25" i="6"/>
  <c r="F26" i="6" s="1"/>
  <c r="B25" i="4"/>
  <c r="B26" i="4" s="1"/>
  <c r="J25" i="4"/>
  <c r="J26" i="4" s="1"/>
  <c r="H2" i="7"/>
  <c r="I2" i="7"/>
  <c r="H6" i="7"/>
  <c r="G8" i="7"/>
  <c r="F8" i="7"/>
  <c r="I7" i="7"/>
  <c r="I6" i="7"/>
  <c r="I5" i="7"/>
  <c r="I4" i="7"/>
  <c r="I3" i="7"/>
  <c r="F12" i="6"/>
  <c r="F13" i="6" s="1"/>
  <c r="F16" i="6" s="1"/>
  <c r="F20" i="6" s="1"/>
  <c r="F21" i="6" s="1"/>
  <c r="B12" i="6"/>
  <c r="B13" i="6" s="1"/>
  <c r="B16" i="6" s="1"/>
  <c r="B20" i="6" s="1"/>
  <c r="B21" i="6" s="1"/>
  <c r="N13" i="4"/>
  <c r="N16" i="4" s="1"/>
  <c r="N20" i="4" s="1"/>
  <c r="N21" i="4" s="1"/>
  <c r="J12" i="4"/>
  <c r="J13" i="4" s="1"/>
  <c r="J16" i="4" s="1"/>
  <c r="J20" i="4" s="1"/>
  <c r="J21" i="4" s="1"/>
  <c r="F16" i="4"/>
  <c r="F20" i="4" s="1"/>
  <c r="F21" i="4" s="1"/>
  <c r="E5" i="5"/>
  <c r="H8" i="7" l="1"/>
  <c r="I8" i="7"/>
  <c r="F29" i="6"/>
  <c r="F22" i="6"/>
  <c r="B29" i="6"/>
  <c r="B22" i="6"/>
  <c r="N29" i="4"/>
  <c r="N22" i="4"/>
  <c r="J29" i="4"/>
  <c r="J22" i="4"/>
  <c r="F29" i="4"/>
  <c r="F22" i="4"/>
  <c r="B88" i="4"/>
  <c r="B10" i="4"/>
  <c r="B11" i="4" s="1"/>
  <c r="B8" i="4"/>
  <c r="B6" i="4"/>
  <c r="B5" i="4"/>
  <c r="B14" i="4" s="1"/>
  <c r="B24" i="6" l="1"/>
  <c r="B23" i="6"/>
  <c r="F24" i="6"/>
  <c r="F23" i="6"/>
  <c r="N24" i="4"/>
  <c r="N23" i="4"/>
  <c r="J24" i="4"/>
  <c r="J23" i="4"/>
  <c r="F24" i="4"/>
  <c r="F23" i="4"/>
  <c r="B12" i="4"/>
  <c r="B13" i="4" s="1"/>
  <c r="B16" i="4" s="1"/>
  <c r="B20" i="4" l="1"/>
  <c r="B21" i="4" s="1"/>
  <c r="B22" i="4" s="1"/>
  <c r="B23" i="4" l="1"/>
  <c r="B24" i="4"/>
  <c r="B29" i="4"/>
  <c r="J12" i="3"/>
  <c r="J11" i="3"/>
  <c r="J10" i="3"/>
  <c r="H9" i="3"/>
  <c r="J9" i="3" s="1"/>
  <c r="H8" i="3"/>
  <c r="J8" i="3" s="1"/>
  <c r="H7" i="3"/>
  <c r="J7" i="3" s="1"/>
  <c r="H6" i="3"/>
  <c r="J6" i="3" s="1"/>
  <c r="H5" i="3"/>
  <c r="J5" i="3" s="1"/>
  <c r="J4" i="3"/>
  <c r="J3" i="3"/>
  <c r="H2" i="3"/>
  <c r="J2" i="3" s="1"/>
  <c r="F6" i="2"/>
  <c r="F5" i="2"/>
  <c r="F3" i="2"/>
  <c r="F4" i="2"/>
  <c r="F2" i="2"/>
  <c r="D2" i="2"/>
  <c r="A26" i="2"/>
  <c r="A25" i="2"/>
</calcChain>
</file>

<file path=xl/sharedStrings.xml><?xml version="1.0" encoding="utf-8"?>
<sst xmlns="http://schemas.openxmlformats.org/spreadsheetml/2006/main" count="284" uniqueCount="120">
  <si>
    <t>Sr.</t>
  </si>
  <si>
    <t>Doc. No.</t>
  </si>
  <si>
    <t>Dated</t>
  </si>
  <si>
    <t>Bldg. Name</t>
  </si>
  <si>
    <t>Flat No.</t>
  </si>
  <si>
    <t>Floor</t>
  </si>
  <si>
    <t>Carpet Area in Sq. M.</t>
  </si>
  <si>
    <t>Value in `</t>
  </si>
  <si>
    <t>Rate / Sq. Ft. On CA</t>
  </si>
  <si>
    <t>9164/2024</t>
  </si>
  <si>
    <t>27.05.2024</t>
  </si>
  <si>
    <t>Juhu Vistas</t>
  </si>
  <si>
    <t>1st</t>
  </si>
  <si>
    <t>Distance</t>
  </si>
  <si>
    <t>3.1 KM</t>
  </si>
  <si>
    <t>9th</t>
  </si>
  <si>
    <t>8344/2024</t>
  </si>
  <si>
    <t>30.05.2024</t>
  </si>
  <si>
    <t>Avyukta Gokul</t>
  </si>
  <si>
    <t>10th</t>
  </si>
  <si>
    <t>900 M.</t>
  </si>
  <si>
    <t>7737/2024</t>
  </si>
  <si>
    <t>22.05.2024</t>
  </si>
  <si>
    <t>Anand Bhavan</t>
  </si>
  <si>
    <t>1.30 KM</t>
  </si>
  <si>
    <t>9170/2024</t>
  </si>
  <si>
    <t>9168/2024</t>
  </si>
  <si>
    <t>7th</t>
  </si>
  <si>
    <t>9167/2024</t>
  </si>
  <si>
    <t>4th</t>
  </si>
  <si>
    <t>9166/2024</t>
  </si>
  <si>
    <t>3rd</t>
  </si>
  <si>
    <t>9165/2024</t>
  </si>
  <si>
    <t>2nd</t>
  </si>
  <si>
    <t>9370/2024</t>
  </si>
  <si>
    <t>Navkar Residency</t>
  </si>
  <si>
    <t>250 M.</t>
  </si>
  <si>
    <t>9371/2024</t>
  </si>
  <si>
    <t>9957/2024</t>
  </si>
  <si>
    <t>06.06.2024</t>
  </si>
  <si>
    <t>Vatika Sudarsan</t>
  </si>
  <si>
    <t>6th</t>
  </si>
  <si>
    <t>200 M.</t>
  </si>
  <si>
    <t>New Construction Rate</t>
  </si>
  <si>
    <t>rate on 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</si>
  <si>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</si>
  <si>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</si>
  <si>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</si>
  <si>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</si>
  <si>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</si>
  <si>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</si>
  <si>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</si>
  <si>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</si>
  <si>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</si>
  <si>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</si>
  <si>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Flat</t>
  </si>
  <si>
    <t>Flat Value</t>
  </si>
  <si>
    <t>Govt. Value</t>
  </si>
  <si>
    <t>IV</t>
  </si>
  <si>
    <t>RR Value</t>
  </si>
  <si>
    <t>Rental Value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</si>
  <si>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</si>
  <si>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</si>
  <si>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</si>
  <si>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</si>
  <si>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</si>
  <si>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</si>
  <si>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</si>
  <si>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</si>
  <si>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</si>
  <si>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</si>
  <si>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</si>
  <si>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Sq. Ft.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</si>
  <si>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</si>
  <si>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</si>
  <si>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</si>
  <si>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</si>
  <si>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</si>
  <si>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</si>
  <si>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</si>
  <si>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</si>
  <si>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</si>
  <si>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</si>
  <si>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</si>
  <si>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</si>
  <si>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</si>
  <si>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</si>
  <si>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</si>
  <si>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</si>
  <si>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Flat No. 101 to 104 &amp; 401 &amp; 402</t>
  </si>
  <si>
    <t>Flat No. 101</t>
  </si>
  <si>
    <t>Fair Market Value</t>
  </si>
  <si>
    <t>Realizable Value</t>
  </si>
  <si>
    <t>Distress Value</t>
  </si>
  <si>
    <t>Carpet Area</t>
  </si>
  <si>
    <t>Built Up Area</t>
  </si>
  <si>
    <t xml:space="preserve">Guideline Rate </t>
  </si>
  <si>
    <t>Flat No. 102</t>
  </si>
  <si>
    <t>Flat No. 103</t>
  </si>
  <si>
    <t>Flat No. 104</t>
  </si>
  <si>
    <t>Flat No. 401</t>
  </si>
  <si>
    <t>Flat No. 402</t>
  </si>
  <si>
    <t>Carpet Area in Sq. Ft.</t>
  </si>
  <si>
    <t>Rate / Sq. Ft. on Carpet Area</t>
  </si>
  <si>
    <t>Owner Name</t>
  </si>
  <si>
    <r>
      <t xml:space="preserve">Value of Flat in </t>
    </r>
    <r>
      <rPr>
        <b/>
        <sz val="11"/>
        <color theme="1"/>
        <rFont val="Rupee Foradian"/>
        <family val="2"/>
      </rPr>
      <t>`</t>
    </r>
  </si>
  <si>
    <r>
      <t xml:space="preserve">Fair Market Value in </t>
    </r>
    <r>
      <rPr>
        <b/>
        <sz val="11"/>
        <color theme="1"/>
        <rFont val="Rupee Foradian"/>
        <family val="2"/>
      </rPr>
      <t>`</t>
    </r>
  </si>
  <si>
    <r>
      <t xml:space="preserve">Realizable Value in </t>
    </r>
    <r>
      <rPr>
        <b/>
        <sz val="11"/>
        <color theme="1"/>
        <rFont val="Rupee Foradian"/>
        <family val="2"/>
      </rPr>
      <t>`</t>
    </r>
  </si>
  <si>
    <r>
      <t xml:space="preserve">Distress Value in </t>
    </r>
    <r>
      <rPr>
        <b/>
        <sz val="11"/>
        <color theme="1"/>
        <rFont val="Rupee Foradian"/>
        <family val="2"/>
      </rPr>
      <t>`</t>
    </r>
  </si>
  <si>
    <t>Anugrah Stock and Broking Pvt. Ltd.</t>
  </si>
  <si>
    <t>TOTAL</t>
  </si>
  <si>
    <t>Sadhana P. Kariya</t>
  </si>
  <si>
    <t>Paresh Mulji Kariya</t>
  </si>
  <si>
    <t xml:space="preserve">REMARK: - </t>
  </si>
  <si>
    <t>1. Flat No. 101, 102, 103 &amp; 104 are amalgmated with single entrance door and identiifcation of individual flat was not possible.</t>
  </si>
  <si>
    <t>2. Electricity supply is disconnected by the supplier.</t>
  </si>
  <si>
    <t xml:space="preserve">3. Lift stoppage on 1st floor is stop </t>
  </si>
  <si>
    <t>4. Flat No. 401 &amp; 402 are amalgmated with single entrance door and identiifcation of individual flat was not possible.</t>
  </si>
  <si>
    <t>Pending Documents List</t>
  </si>
  <si>
    <t>1. Sale Agreement / Purchase Agreement for Flat No. 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</si>
</sst>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43" fontId="0" fillId="0" borderId="0" xfId="1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43" fontId="4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0" xfId="0" applyAlignment="1">
      <alignment horizontal="center"/>
    </xf>
    <xf numFmtId="0" fontId="5" fillId="0" borderId="5" xfId="0" applyFont="1" applyBorder="1"/>
    <xf numFmtId="0" fontId="0" fillId="0" borderId="4" xfId="0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43" fontId="6" fillId="2" borderId="0" xfId="1" applyFont="1" applyFill="1"/>
    <xf numFmtId="43" fontId="6" fillId="0" borderId="0" xfId="0" applyNumberFormat="1" applyFont="1"/>
    <xf numFmtId="9" fontId="0" fillId="0" borderId="0" xfId="2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0" xfId="0" applyFont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0" fillId="2" borderId="11" xfId="0" applyFill="1" applyBorder="1"/>
    <xf numFmtId="43" fontId="0" fillId="2" borderId="11" xfId="1" applyFont="1" applyFill="1" applyBorder="1"/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0" fillId="0" borderId="14" xfId="0" applyBorder="1"/>
    <xf numFmtId="0" fontId="8" fillId="0" borderId="14" xfId="0" applyFont="1" applyBorder="1" applyAlignment="1">
      <alignment wrapText="1"/>
    </xf>
    <xf numFmtId="0" fontId="0" fillId="0" borderId="15" xfId="0" applyBorder="1"/>
    <xf numFmtId="0" fontId="8" fillId="0" borderId="9" xfId="0" applyFont="1" applyBorder="1"/>
    <xf numFmtId="0" fontId="0" fillId="0" borderId="16" xfId="0" applyBorder="1"/>
    <xf numFmtId="0" fontId="0" fillId="0" borderId="10" xfId="0" applyBorder="1"/>
    <xf numFmtId="0" fontId="8" fillId="0" borderId="17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0" fontId="0" fillId="0" borderId="19" xfId="0" applyBorder="1"/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8" fillId="0" borderId="12" xfId="0" applyFont="1" applyBorder="1" applyAlignment="1">
      <alignment wrapText="1"/>
    </xf>
    <xf numFmtId="0" fontId="0" fillId="0" borderId="21" xfId="0" applyBorder="1"/>
    <xf numFmtId="43" fontId="0" fillId="2" borderId="11" xfId="0" applyNumberFormat="1" applyFill="1" applyBorder="1"/>
    <xf numFmtId="0" fontId="0" fillId="0" borderId="20" xfId="0" applyBorder="1"/>
    <xf numFmtId="0" fontId="8" fillId="0" borderId="17" xfId="0" applyFont="1" applyBorder="1" applyAlignment="1">
      <alignment horizontal="right" wrapText="1"/>
    </xf>
    <xf numFmtId="0" fontId="2" fillId="0" borderId="19" xfId="0" applyFont="1" applyBorder="1"/>
    <xf numFmtId="0" fontId="2" fillId="0" borderId="20" xfId="0" applyFont="1" applyBorder="1"/>
    <xf numFmtId="9" fontId="0" fillId="2" borderId="11" xfId="1" applyNumberFormat="1" applyFont="1" applyFill="1" applyBorder="1"/>
    <xf numFmtId="9" fontId="0" fillId="2" borderId="11" xfId="0" applyNumberFormat="1" applyFill="1" applyBorder="1"/>
    <xf numFmtId="0" fontId="0" fillId="2" borderId="11" xfId="0" applyFill="1" applyBorder="1" applyAlignment="1">
      <alignment wrapText="1"/>
    </xf>
    <xf numFmtId="0" fontId="0" fillId="2" borderId="0" xfId="0" applyFill="1"/>
    <xf numFmtId="0" fontId="0" fillId="0" borderId="19" xfId="0" quotePrefix="1" applyBorder="1"/>
    <xf numFmtId="9" fontId="0" fillId="0" borderId="20" xfId="0" applyNumberFormat="1" applyBorder="1"/>
    <xf numFmtId="17" fontId="0" fillId="0" borderId="19" xfId="0" quotePrefix="1" applyNumberFormat="1" applyBorder="1"/>
    <xf numFmtId="43" fontId="0" fillId="0" borderId="0" xfId="1" applyFont="1" applyBorder="1"/>
    <xf numFmtId="0" fontId="2" fillId="0" borderId="11" xfId="0" applyFont="1" applyBorder="1"/>
    <xf numFmtId="0" fontId="2" fillId="0" borderId="11" xfId="1" applyNumberFormat="1" applyFont="1" applyBorder="1"/>
    <xf numFmtId="43" fontId="0" fillId="0" borderId="0" xfId="0" applyNumberFormat="1"/>
    <xf numFmtId="0" fontId="0" fillId="0" borderId="22" xfId="0" applyBorder="1"/>
    <xf numFmtId="9" fontId="0" fillId="0" borderId="23" xfId="0" applyNumberForma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9" fillId="0" borderId="11" xfId="0" applyFont="1" applyBorder="1"/>
    <xf numFmtId="0" fontId="0" fillId="0" borderId="11" xfId="0" applyBorder="1"/>
    <xf numFmtId="0" fontId="0" fillId="0" borderId="11" xfId="0" applyBorder="1" applyAlignment="1">
      <alignment wrapText="1"/>
    </xf>
    <xf numFmtId="0" fontId="8" fillId="0" borderId="28" xfId="0" applyFont="1" applyBorder="1" applyAlignment="1">
      <alignment horizontal="center" wrapText="1"/>
    </xf>
    <xf numFmtId="0" fontId="0" fillId="0" borderId="29" xfId="0" applyBorder="1" applyAlignment="1">
      <alignment horizontal="center"/>
    </xf>
    <xf numFmtId="0" fontId="8" fillId="0" borderId="0" xfId="0" applyFont="1" applyAlignment="1">
      <alignment horizontal="right" wrapText="1"/>
    </xf>
    <xf numFmtId="0" fontId="4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43" fontId="4" fillId="0" borderId="11" xfId="1" applyFont="1" applyBorder="1" applyAlignment="1">
      <alignment horizontal="center" vertical="center"/>
    </xf>
    <xf numFmtId="43" fontId="3" fillId="0" borderId="11" xfId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43" fontId="4" fillId="2" borderId="11" xfId="1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13</xdr:col>
      <xdr:colOff>534573</xdr:colOff>
      <xdr:row>40</xdr:row>
      <xdr:rowOff>115373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EB370-4935-570B-C873-75912922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8402223" cy="7687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AC5D3-2B23-3027-F8A7-02D16DD99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D81C9-DDA8-E545-58B9-691E22440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0D10F-C708-3042-CF05-96CB9D84F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5E8D4-347F-FDF5-5361-885815B4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6973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728E1-07EC-0563-59D9-016DAE3C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87FDB-4913-48A7-80D8-CFB859BB9C6B}">
  <dimension ref="A1:I19"/>
  <sheetViews>
    <sheetView tabSelected="1" workbookViewId="0">
      <selection activeCell="G23" sqref="G23"/>
    </sheetView>
  </sheetViews>
  <sheetFormatPr defaultRowHeight="15" x14ac:dyDescent="0.25"/>
  <cols>
    <col min="1" max="1" width="3.28515625" bestFit="1" customWidth="1"/>
    <col min="2" max="2" width="21.5703125" customWidth="1"/>
    <col min="3" max="3" width="7.85546875" bestFit="1" customWidth="1"/>
    <col min="4" max="4" width="12.42578125" customWidth="1"/>
    <col min="5" max="5" width="15.7109375" customWidth="1"/>
    <col min="6" max="6" width="15.42578125" bestFit="1" customWidth="1"/>
    <col min="7" max="7" width="16" customWidth="1"/>
    <col min="8" max="8" width="15.28515625" customWidth="1"/>
    <col min="9" max="9" width="13.7109375" bestFit="1" customWidth="1"/>
  </cols>
  <sheetData>
    <row r="1" spans="1:9" s="2" customFormat="1" ht="33" x14ac:dyDescent="0.25">
      <c r="A1" s="74" t="s">
        <v>0</v>
      </c>
      <c r="B1" s="74" t="s">
        <v>104</v>
      </c>
      <c r="C1" s="74" t="s">
        <v>4</v>
      </c>
      <c r="D1" s="74" t="s">
        <v>102</v>
      </c>
      <c r="E1" s="74" t="s">
        <v>103</v>
      </c>
      <c r="F1" s="74" t="s">
        <v>105</v>
      </c>
      <c r="G1" s="74" t="s">
        <v>106</v>
      </c>
      <c r="H1" s="74" t="s">
        <v>107</v>
      </c>
      <c r="I1" s="74" t="s">
        <v>108</v>
      </c>
    </row>
    <row r="2" spans="1:9" ht="33" x14ac:dyDescent="0.25">
      <c r="A2" s="75">
        <v>1</v>
      </c>
      <c r="B2" s="76" t="s">
        <v>109</v>
      </c>
      <c r="C2" s="75">
        <v>101</v>
      </c>
      <c r="D2" s="77">
        <v>826</v>
      </c>
      <c r="E2" s="77">
        <v>33175</v>
      </c>
      <c r="F2" s="77">
        <f>ROUND(D2*E2,0)</f>
        <v>27402550</v>
      </c>
      <c r="G2" s="77">
        <f>F2</f>
        <v>27402550</v>
      </c>
      <c r="H2" s="77">
        <f>ROUND(G2*0.85,0)</f>
        <v>23292168</v>
      </c>
      <c r="I2" s="77">
        <f>ROUND(G2*0.7,0)</f>
        <v>19181785</v>
      </c>
    </row>
    <row r="3" spans="1:9" ht="16.5" x14ac:dyDescent="0.25">
      <c r="A3" s="75">
        <v>2</v>
      </c>
      <c r="B3" s="76"/>
      <c r="C3" s="75">
        <v>102</v>
      </c>
      <c r="D3" s="77">
        <v>0</v>
      </c>
      <c r="E3" s="77">
        <v>33175</v>
      </c>
      <c r="F3" s="77">
        <f t="shared" ref="F3:F7" si="0">ROUND(D3*E3,0)</f>
        <v>0</v>
      </c>
      <c r="G3" s="77">
        <f t="shared" ref="G3:G7" si="1">F3</f>
        <v>0</v>
      </c>
      <c r="H3" s="77">
        <f t="shared" ref="H3:H7" si="2">ROUND(G3*0.85,0)</f>
        <v>0</v>
      </c>
      <c r="I3" s="77">
        <f t="shared" ref="I3:I7" si="3">ROUND(G3*0.7,0)</f>
        <v>0</v>
      </c>
    </row>
    <row r="4" spans="1:9" ht="16.5" x14ac:dyDescent="0.25">
      <c r="A4" s="75">
        <v>3</v>
      </c>
      <c r="B4" s="76" t="s">
        <v>112</v>
      </c>
      <c r="C4" s="75">
        <v>103</v>
      </c>
      <c r="D4" s="77">
        <v>932</v>
      </c>
      <c r="E4" s="77">
        <v>33175</v>
      </c>
      <c r="F4" s="91">
        <f t="shared" si="0"/>
        <v>30919100</v>
      </c>
      <c r="G4" s="77">
        <f t="shared" si="1"/>
        <v>30919100</v>
      </c>
      <c r="H4" s="77">
        <f t="shared" si="2"/>
        <v>26281235</v>
      </c>
      <c r="I4" s="77">
        <f t="shared" si="3"/>
        <v>21643370</v>
      </c>
    </row>
    <row r="5" spans="1:9" ht="16.5" x14ac:dyDescent="0.25">
      <c r="A5" s="75">
        <v>4</v>
      </c>
      <c r="B5" s="76" t="s">
        <v>111</v>
      </c>
      <c r="C5" s="75">
        <v>104</v>
      </c>
      <c r="D5" s="77">
        <v>826</v>
      </c>
      <c r="E5" s="77">
        <v>33175</v>
      </c>
      <c r="F5" s="91">
        <f t="shared" si="0"/>
        <v>27402550</v>
      </c>
      <c r="G5" s="77">
        <f t="shared" si="1"/>
        <v>27402550</v>
      </c>
      <c r="H5" s="77">
        <f t="shared" si="2"/>
        <v>23292168</v>
      </c>
      <c r="I5" s="77">
        <f t="shared" si="3"/>
        <v>19181785</v>
      </c>
    </row>
    <row r="6" spans="1:9" ht="16.5" x14ac:dyDescent="0.25">
      <c r="A6" s="75">
        <v>5</v>
      </c>
      <c r="B6" s="76" t="s">
        <v>112</v>
      </c>
      <c r="C6" s="75">
        <v>401</v>
      </c>
      <c r="D6" s="77">
        <v>770</v>
      </c>
      <c r="E6" s="77">
        <v>33175</v>
      </c>
      <c r="F6" s="77">
        <f t="shared" si="0"/>
        <v>25544750</v>
      </c>
      <c r="G6" s="77">
        <f t="shared" si="1"/>
        <v>25544750</v>
      </c>
      <c r="H6" s="77">
        <f t="shared" si="2"/>
        <v>21713038</v>
      </c>
      <c r="I6" s="77">
        <f t="shared" si="3"/>
        <v>17881325</v>
      </c>
    </row>
    <row r="7" spans="1:9" ht="16.5" x14ac:dyDescent="0.25">
      <c r="A7" s="75">
        <v>6</v>
      </c>
      <c r="B7" s="76" t="s">
        <v>112</v>
      </c>
      <c r="C7" s="75">
        <v>402</v>
      </c>
      <c r="D7" s="77">
        <v>932</v>
      </c>
      <c r="E7" s="77">
        <v>33175</v>
      </c>
      <c r="F7" s="91">
        <f t="shared" si="0"/>
        <v>30919100</v>
      </c>
      <c r="G7" s="77">
        <f t="shared" si="1"/>
        <v>30919100</v>
      </c>
      <c r="H7" s="77">
        <f t="shared" si="2"/>
        <v>26281235</v>
      </c>
      <c r="I7" s="77">
        <f t="shared" si="3"/>
        <v>21643370</v>
      </c>
    </row>
    <row r="8" spans="1:9" ht="16.5" x14ac:dyDescent="0.25">
      <c r="A8" s="80" t="s">
        <v>110</v>
      </c>
      <c r="B8" s="80"/>
      <c r="C8" s="80"/>
      <c r="D8" s="78">
        <f>SUM(D2:D7)</f>
        <v>4286</v>
      </c>
      <c r="E8" s="78"/>
      <c r="F8" s="78">
        <f t="shared" ref="F8:I8" si="4">SUM(F2:F7)</f>
        <v>142188050</v>
      </c>
      <c r="G8" s="78">
        <f t="shared" si="4"/>
        <v>142188050</v>
      </c>
      <c r="H8" s="78">
        <f t="shared" si="4"/>
        <v>120859844</v>
      </c>
      <c r="I8" s="78">
        <f t="shared" si="4"/>
        <v>99531635</v>
      </c>
    </row>
    <row r="9" spans="1:9" ht="16.5" x14ac:dyDescent="0.25">
      <c r="A9" s="73"/>
      <c r="B9" s="3"/>
      <c r="C9" s="73"/>
      <c r="D9" s="73"/>
      <c r="E9" s="73"/>
      <c r="F9" s="73"/>
      <c r="G9" s="73"/>
      <c r="H9" s="73"/>
      <c r="I9" s="73"/>
    </row>
    <row r="10" spans="1:9" ht="16.5" x14ac:dyDescent="0.25">
      <c r="A10" s="81" t="s">
        <v>113</v>
      </c>
      <c r="B10" s="81"/>
      <c r="C10" s="81"/>
      <c r="D10" s="81"/>
      <c r="E10" s="81"/>
      <c r="F10" s="81"/>
      <c r="G10" s="81"/>
      <c r="H10" s="81"/>
      <c r="I10" s="81"/>
    </row>
    <row r="11" spans="1:9" ht="16.5" x14ac:dyDescent="0.25">
      <c r="A11" s="79" t="s">
        <v>114</v>
      </c>
      <c r="B11" s="79"/>
      <c r="C11" s="79"/>
      <c r="D11" s="79"/>
      <c r="E11" s="79"/>
      <c r="F11" s="79"/>
      <c r="G11" s="79"/>
      <c r="H11" s="79"/>
      <c r="I11" s="79"/>
    </row>
    <row r="12" spans="1:9" ht="16.5" x14ac:dyDescent="0.25">
      <c r="A12" s="79" t="s">
        <v>115</v>
      </c>
      <c r="B12" s="79"/>
      <c r="C12" s="79"/>
      <c r="D12" s="79"/>
      <c r="E12" s="79"/>
      <c r="F12" s="79"/>
      <c r="G12" s="79"/>
      <c r="H12" s="79"/>
      <c r="I12" s="79"/>
    </row>
    <row r="13" spans="1:9" ht="16.5" x14ac:dyDescent="0.25">
      <c r="A13" s="79" t="s">
        <v>116</v>
      </c>
      <c r="B13" s="79"/>
      <c r="C13" s="79"/>
      <c r="D13" s="79"/>
      <c r="E13" s="79"/>
      <c r="F13" s="79"/>
      <c r="G13" s="79"/>
      <c r="H13" s="79"/>
      <c r="I13" s="79"/>
    </row>
    <row r="14" spans="1:9" ht="16.5" x14ac:dyDescent="0.25">
      <c r="A14" s="79" t="s">
        <v>117</v>
      </c>
      <c r="B14" s="79"/>
      <c r="C14" s="79"/>
      <c r="D14" s="79"/>
      <c r="E14" s="79"/>
      <c r="F14" s="79"/>
      <c r="G14" s="79"/>
      <c r="H14" s="79"/>
      <c r="I14" s="79"/>
    </row>
    <row r="15" spans="1:9" ht="16.5" x14ac:dyDescent="0.25">
      <c r="A15" s="84"/>
      <c r="B15" s="84"/>
      <c r="C15" s="84"/>
      <c r="D15" s="84"/>
      <c r="E15" s="84"/>
      <c r="F15" s="84"/>
      <c r="G15" s="84"/>
      <c r="H15" s="84"/>
      <c r="I15" s="84"/>
    </row>
    <row r="16" spans="1:9" ht="16.5" x14ac:dyDescent="0.25">
      <c r="A16" s="84"/>
      <c r="B16" s="84"/>
      <c r="C16" s="84"/>
      <c r="D16" s="84"/>
      <c r="E16" s="84"/>
      <c r="F16" s="84"/>
      <c r="G16" s="84"/>
      <c r="H16" s="84"/>
      <c r="I16" s="84"/>
    </row>
    <row r="17" spans="1:9" ht="16.5" x14ac:dyDescent="0.25">
      <c r="A17" s="81" t="s">
        <v>118</v>
      </c>
      <c r="B17" s="81"/>
      <c r="C17" s="81"/>
      <c r="D17" s="81"/>
      <c r="E17" s="81"/>
      <c r="F17" s="81"/>
      <c r="G17" s="81"/>
      <c r="H17" s="81"/>
      <c r="I17" s="81"/>
    </row>
    <row r="18" spans="1:9" ht="16.5" x14ac:dyDescent="0.25">
      <c r="A18" s="83" t="s">
        <v>119</v>
      </c>
      <c r="B18" s="83"/>
      <c r="C18" s="83"/>
      <c r="D18" s="83"/>
      <c r="E18" s="83"/>
      <c r="F18" s="83"/>
      <c r="G18" s="83"/>
      <c r="H18" s="83"/>
      <c r="I18" s="83"/>
    </row>
    <row r="19" spans="1:9" ht="16.5" x14ac:dyDescent="0.25">
      <c r="A19" s="82"/>
      <c r="B19" s="82"/>
      <c r="C19" s="82"/>
      <c r="D19" s="82"/>
      <c r="E19" s="82"/>
      <c r="F19" s="82"/>
      <c r="G19" s="82"/>
      <c r="H19" s="82"/>
      <c r="I19" s="82"/>
    </row>
  </sheetData>
  <mergeCells count="11">
    <mergeCell ref="A19:I19"/>
    <mergeCell ref="A18:I18"/>
    <mergeCell ref="A15:I15"/>
    <mergeCell ref="A16:I16"/>
    <mergeCell ref="A17:I17"/>
    <mergeCell ref="A14:I14"/>
    <mergeCell ref="A8:C8"/>
    <mergeCell ref="A10:I10"/>
    <mergeCell ref="A11:I11"/>
    <mergeCell ref="A12:I12"/>
    <mergeCell ref="A13:I13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C293-A809-4F34-90B3-B12874C693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A4AEB-D21B-467C-A1A2-529D72E99E52}">
  <dimension ref="A1"/>
  <sheetViews>
    <sheetView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9C351-5DBE-4848-9173-8FF627FC0C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A60C-FDBC-441A-8748-C0618C18A823}">
  <dimension ref="A1:H88"/>
  <sheetViews>
    <sheetView workbookViewId="0">
      <selection activeCell="F18" sqref="F18"/>
    </sheetView>
  </sheetViews>
  <sheetFormatPr defaultColWidth="14.140625" defaultRowHeight="15" x14ac:dyDescent="0.25"/>
  <cols>
    <col min="1" max="1" width="35.42578125" customWidth="1"/>
    <col min="2" max="2" width="14.28515625" style="24" bestFit="1" customWidth="1"/>
    <col min="3" max="3" width="11" style="24" bestFit="1" customWidth="1"/>
    <col min="5" max="5" width="34.85546875" customWidth="1"/>
  </cols>
  <sheetData>
    <row r="1" spans="1:7" x14ac:dyDescent="0.25">
      <c r="A1" s="6"/>
      <c r="B1" s="7"/>
      <c r="C1" s="8"/>
    </row>
    <row r="2" spans="1:7" x14ac:dyDescent="0.25">
      <c r="A2" s="85" t="s">
        <v>100</v>
      </c>
      <c r="B2" s="86"/>
      <c r="C2" s="10"/>
      <c r="E2" s="85" t="s">
        <v>101</v>
      </c>
      <c r="F2" s="86"/>
      <c r="G2" s="10"/>
    </row>
    <row r="3" spans="1:7" x14ac:dyDescent="0.25">
      <c r="A3" s="11" t="s">
        <v>43</v>
      </c>
      <c r="B3" s="12">
        <v>34000</v>
      </c>
      <c r="C3" s="13" t="s">
        <v>44</v>
      </c>
      <c r="E3" s="11" t="s">
        <v>43</v>
      </c>
      <c r="F3" s="12">
        <v>34000</v>
      </c>
      <c r="G3" s="13" t="s">
        <v>44</v>
      </c>
    </row>
    <row r="4" spans="1:7" x14ac:dyDescent="0.25">
      <c r="A4" s="14" t="s">
        <v>45</v>
      </c>
      <c r="B4" s="12">
        <v>2500</v>
      </c>
      <c r="C4"/>
      <c r="E4" s="14" t="s">
        <v>45</v>
      </c>
      <c r="F4" s="12">
        <v>2500</v>
      </c>
    </row>
    <row r="5" spans="1:7" x14ac:dyDescent="0.25">
      <c r="A5" s="11" t="s">
        <v>46</v>
      </c>
      <c r="B5" s="12">
        <f>B3-B4</f>
        <v>31500</v>
      </c>
      <c r="C5"/>
      <c r="E5" s="11" t="s">
        <v>46</v>
      </c>
      <c r="F5" s="12">
        <f>F3-F4</f>
        <v>31500</v>
      </c>
    </row>
    <row r="6" spans="1:7" x14ac:dyDescent="0.25">
      <c r="A6" s="11" t="s">
        <v>47</v>
      </c>
      <c r="B6" s="12">
        <f>B4</f>
        <v>2500</v>
      </c>
      <c r="C6"/>
      <c r="E6" s="11" t="s">
        <v>47</v>
      </c>
      <c r="F6" s="12">
        <f>F4</f>
        <v>2500</v>
      </c>
    </row>
    <row r="7" spans="1:7" x14ac:dyDescent="0.25">
      <c r="A7" s="11" t="s">
        <v>48</v>
      </c>
      <c r="B7" s="15">
        <v>22</v>
      </c>
      <c r="C7"/>
      <c r="E7" s="11" t="s">
        <v>48</v>
      </c>
      <c r="F7" s="15">
        <v>22</v>
      </c>
    </row>
    <row r="8" spans="1:7" x14ac:dyDescent="0.25">
      <c r="A8" s="11" t="s">
        <v>49</v>
      </c>
      <c r="B8" s="15">
        <f>B9-B7</f>
        <v>38</v>
      </c>
      <c r="C8"/>
      <c r="E8" s="11" t="s">
        <v>49</v>
      </c>
      <c r="F8" s="15">
        <f>F9-F7</f>
        <v>38</v>
      </c>
    </row>
    <row r="9" spans="1:7" x14ac:dyDescent="0.25">
      <c r="A9" s="11" t="s">
        <v>50</v>
      </c>
      <c r="B9" s="15">
        <v>60</v>
      </c>
      <c r="C9"/>
      <c r="E9" s="11" t="s">
        <v>50</v>
      </c>
      <c r="F9" s="15">
        <v>60</v>
      </c>
    </row>
    <row r="10" spans="1:7" ht="45" customHeight="1" x14ac:dyDescent="0.25">
      <c r="A10" s="14" t="s">
        <v>51</v>
      </c>
      <c r="B10" s="15">
        <f>90*B7/B9</f>
        <v>33</v>
      </c>
      <c r="C10"/>
      <c r="E10" s="14" t="s">
        <v>51</v>
      </c>
      <c r="F10" s="15">
        <f>90*F7/F9</f>
        <v>33</v>
      </c>
    </row>
    <row r="11" spans="1:7" x14ac:dyDescent="0.25">
      <c r="A11" s="11"/>
      <c r="B11" s="16">
        <f>B10%</f>
        <v>0.33</v>
      </c>
      <c r="C11"/>
      <c r="E11" s="11"/>
      <c r="F11" s="16">
        <f>F10%</f>
        <v>0.33</v>
      </c>
    </row>
    <row r="12" spans="1:7" x14ac:dyDescent="0.25">
      <c r="A12" s="11" t="s">
        <v>52</v>
      </c>
      <c r="B12" s="12">
        <f>B6*B11</f>
        <v>825</v>
      </c>
      <c r="C12"/>
      <c r="E12" s="11" t="s">
        <v>52</v>
      </c>
      <c r="F12" s="12">
        <f>F6*F11</f>
        <v>825</v>
      </c>
    </row>
    <row r="13" spans="1:7" x14ac:dyDescent="0.25">
      <c r="A13" s="11" t="s">
        <v>53</v>
      </c>
      <c r="B13" s="12">
        <f>B6-B12</f>
        <v>1675</v>
      </c>
      <c r="C13"/>
      <c r="E13" s="11" t="s">
        <v>53</v>
      </c>
      <c r="F13" s="12">
        <f>F6-F12</f>
        <v>1675</v>
      </c>
    </row>
    <row r="14" spans="1:7" x14ac:dyDescent="0.25">
      <c r="A14" s="11" t="s">
        <v>46</v>
      </c>
      <c r="B14" s="12">
        <f>B5</f>
        <v>31500</v>
      </c>
      <c r="C14"/>
      <c r="E14" s="11" t="s">
        <v>46</v>
      </c>
      <c r="F14" s="12">
        <f>F5</f>
        <v>31500</v>
      </c>
    </row>
    <row r="15" spans="1:7" x14ac:dyDescent="0.25">
      <c r="B15" s="12"/>
      <c r="C15"/>
      <c r="F15" s="12"/>
    </row>
    <row r="16" spans="1:7" x14ac:dyDescent="0.25">
      <c r="A16" s="17" t="s">
        <v>54</v>
      </c>
      <c r="B16" s="13">
        <f>ROUND(B14+B13,0)</f>
        <v>33175</v>
      </c>
      <c r="C16"/>
      <c r="E16" s="17" t="s">
        <v>54</v>
      </c>
      <c r="F16" s="13">
        <f>ROUND(F14+F13,0)</f>
        <v>33175</v>
      </c>
    </row>
    <row r="17" spans="1:7" x14ac:dyDescent="0.25">
      <c r="B17" s="15" t="s">
        <v>55</v>
      </c>
      <c r="C17"/>
      <c r="F17" s="15" t="s">
        <v>55</v>
      </c>
    </row>
    <row r="18" spans="1:7" x14ac:dyDescent="0.25">
      <c r="A18" s="17" t="s">
        <v>94</v>
      </c>
      <c r="B18" s="18">
        <f>B19/1.2</f>
        <v>770</v>
      </c>
      <c r="C18"/>
      <c r="E18" s="17" t="s">
        <v>94</v>
      </c>
      <c r="F18" s="18">
        <v>932</v>
      </c>
    </row>
    <row r="19" spans="1:7" x14ac:dyDescent="0.25">
      <c r="A19" s="17" t="s">
        <v>95</v>
      </c>
      <c r="B19" s="18">
        <v>924</v>
      </c>
      <c r="C19"/>
      <c r="E19" s="17" t="s">
        <v>95</v>
      </c>
      <c r="F19" s="18">
        <v>1119</v>
      </c>
    </row>
    <row r="20" spans="1:7" x14ac:dyDescent="0.25">
      <c r="A20" s="17" t="s">
        <v>56</v>
      </c>
      <c r="B20" s="18">
        <f>B18*B16</f>
        <v>25544750</v>
      </c>
      <c r="C20"/>
      <c r="E20" s="17" t="s">
        <v>56</v>
      </c>
      <c r="F20" s="18">
        <f>F18*F16</f>
        <v>30919100</v>
      </c>
    </row>
    <row r="21" spans="1:7" x14ac:dyDescent="0.25">
      <c r="A21" s="11" t="s">
        <v>56</v>
      </c>
      <c r="B21" s="19">
        <f>B20</f>
        <v>25544750</v>
      </c>
      <c r="C21" s="1"/>
      <c r="E21" s="11" t="s">
        <v>56</v>
      </c>
      <c r="F21" s="19">
        <f>F20</f>
        <v>30919100</v>
      </c>
      <c r="G21" s="1"/>
    </row>
    <row r="22" spans="1:7" x14ac:dyDescent="0.25">
      <c r="A22" s="11" t="s">
        <v>91</v>
      </c>
      <c r="B22" s="19">
        <f>SUM(B21:B21)</f>
        <v>25544750</v>
      </c>
      <c r="C22" s="20"/>
      <c r="E22" s="11" t="s">
        <v>91</v>
      </c>
      <c r="F22" s="19">
        <f>SUM(F21:F21)</f>
        <v>30919100</v>
      </c>
      <c r="G22" s="20"/>
    </row>
    <row r="23" spans="1:7" x14ac:dyDescent="0.25">
      <c r="A23" s="11" t="s">
        <v>92</v>
      </c>
      <c r="B23" s="19">
        <f>ROUND(B22*0.85,0)</f>
        <v>21713038</v>
      </c>
      <c r="C23" s="20"/>
      <c r="E23" s="11" t="s">
        <v>92</v>
      </c>
      <c r="F23" s="19">
        <f>ROUND(F22*0.85,0)</f>
        <v>26281235</v>
      </c>
      <c r="G23" s="20"/>
    </row>
    <row r="24" spans="1:7" x14ac:dyDescent="0.25">
      <c r="A24" s="11" t="s">
        <v>93</v>
      </c>
      <c r="B24" s="19">
        <f>ROUND(B22*0.7,0)</f>
        <v>17881325</v>
      </c>
      <c r="C24" s="20"/>
      <c r="E24" s="11" t="s">
        <v>93</v>
      </c>
      <c r="F24" s="19">
        <f>ROUND(F22*0.7,0)</f>
        <v>21643370</v>
      </c>
      <c r="G24" s="20"/>
    </row>
    <row r="25" spans="1:7" x14ac:dyDescent="0.25">
      <c r="A25" s="11" t="s">
        <v>96</v>
      </c>
      <c r="B25" s="19">
        <f>'Depreciation (2)'!E10</f>
        <v>19609</v>
      </c>
      <c r="C25" s="20"/>
      <c r="E25" s="11" t="s">
        <v>96</v>
      </c>
      <c r="F25" s="19">
        <f>'Depreciation (2)'!E10</f>
        <v>19609</v>
      </c>
      <c r="G25" s="20"/>
    </row>
    <row r="26" spans="1:7" x14ac:dyDescent="0.25">
      <c r="A26" s="11" t="s">
        <v>57</v>
      </c>
      <c r="B26" s="21">
        <f>B25*B19</f>
        <v>18118716</v>
      </c>
      <c r="C26"/>
      <c r="E26" s="11" t="s">
        <v>57</v>
      </c>
      <c r="F26" s="21">
        <f>F25*F19</f>
        <v>21942471</v>
      </c>
    </row>
    <row r="27" spans="1:7" x14ac:dyDescent="0.25">
      <c r="A27" s="22" t="s">
        <v>58</v>
      </c>
      <c r="B27" s="23">
        <f>B19*B4</f>
        <v>2310000</v>
      </c>
      <c r="C27"/>
      <c r="E27" s="22" t="s">
        <v>58</v>
      </c>
      <c r="F27" s="23">
        <f>F19*F4</f>
        <v>2797500</v>
      </c>
    </row>
    <row r="28" spans="1:7" x14ac:dyDescent="0.25">
      <c r="A28" s="11" t="s">
        <v>59</v>
      </c>
      <c r="C28"/>
      <c r="E28" s="11" t="s">
        <v>59</v>
      </c>
      <c r="F28" s="24"/>
    </row>
    <row r="29" spans="1:7" x14ac:dyDescent="0.25">
      <c r="A29" s="25" t="s">
        <v>60</v>
      </c>
      <c r="B29" s="21">
        <f>ROUND(B21*0.025/12,0)</f>
        <v>53218</v>
      </c>
      <c r="C29"/>
      <c r="E29" s="25" t="s">
        <v>60</v>
      </c>
      <c r="F29" s="21">
        <f>ROUND(F21*0.025/12,0)</f>
        <v>64415</v>
      </c>
    </row>
    <row r="30" spans="1:7" x14ac:dyDescent="0.25">
      <c r="B30" s="21"/>
      <c r="C30"/>
    </row>
    <row r="31" spans="1:7" x14ac:dyDescent="0.25">
      <c r="B31" s="21"/>
      <c r="C31"/>
    </row>
    <row r="32" spans="1:7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50" spans="1:8" s="24" customFormat="1" x14ac:dyDescent="0.25">
      <c r="A50" s="26"/>
      <c r="D50"/>
      <c r="E50"/>
      <c r="F50"/>
      <c r="G50"/>
      <c r="H50"/>
    </row>
    <row r="63" spans="1:8" s="24" customFormat="1" ht="15.75" x14ac:dyDescent="0.25">
      <c r="A63" s="27"/>
      <c r="D63"/>
      <c r="E63"/>
      <c r="F63"/>
      <c r="G63"/>
      <c r="H63"/>
    </row>
    <row r="64" spans="1:8" s="24" customFormat="1" ht="15.75" x14ac:dyDescent="0.25">
      <c r="A64" s="27"/>
      <c r="D64"/>
      <c r="E64"/>
      <c r="F64"/>
      <c r="G64"/>
      <c r="H64"/>
    </row>
    <row r="65" spans="1:8" s="24" customFormat="1" ht="15.75" x14ac:dyDescent="0.25">
      <c r="A65" s="27"/>
      <c r="D65"/>
      <c r="E65"/>
      <c r="F65"/>
      <c r="G65"/>
      <c r="H65"/>
    </row>
    <row r="66" spans="1:8" s="24" customFormat="1" ht="15.75" x14ac:dyDescent="0.25">
      <c r="A66" s="27"/>
      <c r="D66"/>
      <c r="E66"/>
      <c r="F66"/>
      <c r="G66"/>
      <c r="H66"/>
    </row>
    <row r="67" spans="1:8" s="24" customFormat="1" ht="15.75" x14ac:dyDescent="0.25">
      <c r="A67" s="27"/>
      <c r="D67"/>
      <c r="E67"/>
      <c r="F67"/>
      <c r="G67"/>
      <c r="H67"/>
    </row>
    <row r="68" spans="1:8" s="24" customFormat="1" ht="15.75" x14ac:dyDescent="0.25">
      <c r="A68" s="27"/>
      <c r="D68"/>
      <c r="E68"/>
      <c r="F68"/>
      <c r="G68"/>
      <c r="H68"/>
    </row>
    <row r="69" spans="1:8" s="24" customFormat="1" ht="15.75" x14ac:dyDescent="0.25">
      <c r="A69" s="27"/>
      <c r="D69"/>
      <c r="E69"/>
      <c r="F69"/>
      <c r="G69"/>
      <c r="H69"/>
    </row>
    <row r="88" spans="1:8" s="24" customFormat="1" x14ac:dyDescent="0.25">
      <c r="A88"/>
      <c r="B88" s="24">
        <f>B87*B86</f>
        <v>0</v>
      </c>
      <c r="D88"/>
      <c r="E88"/>
      <c r="F88"/>
      <c r="G88"/>
      <c r="H88"/>
    </row>
  </sheetData>
  <mergeCells count="2">
    <mergeCell ref="A2:B2"/>
    <mergeCell ref="E2:F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47B85-88FE-48C5-8C4C-3CA7C9D85D69}">
  <dimension ref="A1:O88"/>
  <sheetViews>
    <sheetView topLeftCell="J1" workbookViewId="0">
      <selection activeCell="O26" sqref="O26"/>
    </sheetView>
  </sheetViews>
  <sheetFormatPr defaultColWidth="14.140625" defaultRowHeight="15" x14ac:dyDescent="0.25"/>
  <cols>
    <col min="1" max="1" width="35.42578125" customWidth="1"/>
    <col min="2" max="2" width="14.28515625" style="24" bestFit="1" customWidth="1"/>
    <col min="3" max="3" width="11" style="24" bestFit="1" customWidth="1"/>
    <col min="5" max="5" width="34.85546875" customWidth="1"/>
    <col min="9" max="9" width="34.7109375" customWidth="1"/>
    <col min="13" max="13" width="34.85546875" customWidth="1"/>
  </cols>
  <sheetData>
    <row r="1" spans="1:15" x14ac:dyDescent="0.25">
      <c r="A1" s="6"/>
      <c r="B1" s="7"/>
      <c r="C1" s="8"/>
    </row>
    <row r="2" spans="1:15" x14ac:dyDescent="0.25">
      <c r="A2" s="85" t="s">
        <v>90</v>
      </c>
      <c r="B2" s="86"/>
      <c r="C2" s="10"/>
      <c r="E2" s="85" t="s">
        <v>97</v>
      </c>
      <c r="F2" s="86"/>
      <c r="G2" s="10"/>
      <c r="I2" s="85" t="s">
        <v>98</v>
      </c>
      <c r="J2" s="86"/>
      <c r="K2" s="10"/>
      <c r="M2" s="85" t="s">
        <v>99</v>
      </c>
      <c r="N2" s="86"/>
      <c r="O2" s="10"/>
    </row>
    <row r="3" spans="1:15" x14ac:dyDescent="0.25">
      <c r="A3" s="11" t="s">
        <v>43</v>
      </c>
      <c r="B3" s="12">
        <v>34000</v>
      </c>
      <c r="C3" s="13" t="s">
        <v>44</v>
      </c>
      <c r="E3" s="11" t="s">
        <v>43</v>
      </c>
      <c r="F3" s="12">
        <v>34000</v>
      </c>
      <c r="G3" s="13" t="s">
        <v>44</v>
      </c>
      <c r="I3" s="11" t="s">
        <v>43</v>
      </c>
      <c r="J3" s="12">
        <v>34000</v>
      </c>
      <c r="K3" s="13" t="s">
        <v>44</v>
      </c>
      <c r="M3" s="11" t="s">
        <v>43</v>
      </c>
      <c r="N3" s="12">
        <v>34000</v>
      </c>
      <c r="O3" s="13" t="s">
        <v>44</v>
      </c>
    </row>
    <row r="4" spans="1:15" x14ac:dyDescent="0.25">
      <c r="A4" s="14" t="s">
        <v>45</v>
      </c>
      <c r="B4" s="12">
        <v>2500</v>
      </c>
      <c r="C4"/>
      <c r="E4" s="14" t="s">
        <v>45</v>
      </c>
      <c r="F4" s="12">
        <v>2500</v>
      </c>
      <c r="I4" s="14" t="s">
        <v>45</v>
      </c>
      <c r="J4" s="12">
        <v>2500</v>
      </c>
      <c r="M4" s="14" t="s">
        <v>45</v>
      </c>
      <c r="N4" s="12">
        <v>2500</v>
      </c>
    </row>
    <row r="5" spans="1:15" x14ac:dyDescent="0.25">
      <c r="A5" s="11" t="s">
        <v>46</v>
      </c>
      <c r="B5" s="12">
        <f>B3-B4</f>
        <v>31500</v>
      </c>
      <c r="C5"/>
      <c r="E5" s="11" t="s">
        <v>46</v>
      </c>
      <c r="F5" s="12">
        <f>F3-F4</f>
        <v>31500</v>
      </c>
      <c r="I5" s="11" t="s">
        <v>46</v>
      </c>
      <c r="J5" s="12">
        <f>J3-J4</f>
        <v>31500</v>
      </c>
      <c r="M5" s="11" t="s">
        <v>46</v>
      </c>
      <c r="N5" s="12">
        <f>N3-N4</f>
        <v>31500</v>
      </c>
    </row>
    <row r="6" spans="1:15" x14ac:dyDescent="0.25">
      <c r="A6" s="11" t="s">
        <v>47</v>
      </c>
      <c r="B6" s="12">
        <f>B4</f>
        <v>2500</v>
      </c>
      <c r="C6"/>
      <c r="E6" s="11" t="s">
        <v>47</v>
      </c>
      <c r="F6" s="12">
        <f>F4</f>
        <v>2500</v>
      </c>
      <c r="I6" s="11" t="s">
        <v>47</v>
      </c>
      <c r="J6" s="12">
        <f>J4</f>
        <v>2500</v>
      </c>
      <c r="M6" s="11" t="s">
        <v>47</v>
      </c>
      <c r="N6" s="12">
        <f>N4</f>
        <v>2500</v>
      </c>
    </row>
    <row r="7" spans="1:15" x14ac:dyDescent="0.25">
      <c r="A7" s="11" t="s">
        <v>48</v>
      </c>
      <c r="B7" s="15">
        <v>22</v>
      </c>
      <c r="C7"/>
      <c r="E7" s="11" t="s">
        <v>48</v>
      </c>
      <c r="F7" s="15">
        <v>22</v>
      </c>
      <c r="I7" s="11" t="s">
        <v>48</v>
      </c>
      <c r="J7" s="15">
        <v>22</v>
      </c>
      <c r="M7" s="11" t="s">
        <v>48</v>
      </c>
      <c r="N7" s="15">
        <v>22</v>
      </c>
    </row>
    <row r="8" spans="1:15" x14ac:dyDescent="0.25">
      <c r="A8" s="11" t="s">
        <v>49</v>
      </c>
      <c r="B8" s="15">
        <f>B9-B7</f>
        <v>38</v>
      </c>
      <c r="C8"/>
      <c r="E8" s="11" t="s">
        <v>49</v>
      </c>
      <c r="F8" s="15">
        <f>F9-F7</f>
        <v>38</v>
      </c>
      <c r="I8" s="11" t="s">
        <v>49</v>
      </c>
      <c r="J8" s="15">
        <f>J9-J7</f>
        <v>38</v>
      </c>
      <c r="M8" s="11" t="s">
        <v>49</v>
      </c>
      <c r="N8" s="15">
        <f>N9-N7</f>
        <v>38</v>
      </c>
    </row>
    <row r="9" spans="1:15" x14ac:dyDescent="0.25">
      <c r="A9" s="11" t="s">
        <v>50</v>
      </c>
      <c r="B9" s="15">
        <v>60</v>
      </c>
      <c r="C9"/>
      <c r="E9" s="11" t="s">
        <v>50</v>
      </c>
      <c r="F9" s="15">
        <v>60</v>
      </c>
      <c r="I9" s="11" t="s">
        <v>50</v>
      </c>
      <c r="J9" s="15">
        <v>60</v>
      </c>
      <c r="M9" s="11" t="s">
        <v>50</v>
      </c>
      <c r="N9" s="15">
        <v>60</v>
      </c>
    </row>
    <row r="10" spans="1:15" ht="45" customHeight="1" x14ac:dyDescent="0.25">
      <c r="A10" s="14" t="s">
        <v>51</v>
      </c>
      <c r="B10" s="15">
        <f>90*B7/B9</f>
        <v>33</v>
      </c>
      <c r="C10"/>
      <c r="E10" s="14" t="s">
        <v>51</v>
      </c>
      <c r="F10" s="15">
        <f>90*F7/F9</f>
        <v>33</v>
      </c>
      <c r="I10" s="14" t="s">
        <v>51</v>
      </c>
      <c r="J10" s="15">
        <f>90*J7/J9</f>
        <v>33</v>
      </c>
      <c r="M10" s="14" t="s">
        <v>51</v>
      </c>
      <c r="N10" s="15">
        <f>90*N7/N9</f>
        <v>33</v>
      </c>
    </row>
    <row r="11" spans="1:15" x14ac:dyDescent="0.25">
      <c r="A11" s="11"/>
      <c r="B11" s="16">
        <f>B10%</f>
        <v>0.33</v>
      </c>
      <c r="C11"/>
      <c r="E11" s="11"/>
      <c r="F11" s="16">
        <f>F10%</f>
        <v>0.33</v>
      </c>
      <c r="I11" s="11"/>
      <c r="J11" s="16">
        <f>J10%</f>
        <v>0.33</v>
      </c>
      <c r="M11" s="11"/>
      <c r="N11" s="16">
        <f>N10%</f>
        <v>0.33</v>
      </c>
    </row>
    <row r="12" spans="1:15" x14ac:dyDescent="0.25">
      <c r="A12" s="11" t="s">
        <v>52</v>
      </c>
      <c r="B12" s="12">
        <f>B6*B11</f>
        <v>825</v>
      </c>
      <c r="C12"/>
      <c r="E12" s="11" t="s">
        <v>52</v>
      </c>
      <c r="F12" s="12">
        <f>F6*F11</f>
        <v>825</v>
      </c>
      <c r="I12" s="11" t="s">
        <v>52</v>
      </c>
      <c r="J12" s="12">
        <f>J6*J11</f>
        <v>825</v>
      </c>
      <c r="M12" s="11" t="s">
        <v>52</v>
      </c>
      <c r="N12" s="12">
        <f>N6*N11</f>
        <v>825</v>
      </c>
    </row>
    <row r="13" spans="1:15" x14ac:dyDescent="0.25">
      <c r="A13" s="11" t="s">
        <v>53</v>
      </c>
      <c r="B13" s="12">
        <f>B6-B12</f>
        <v>1675</v>
      </c>
      <c r="C13"/>
      <c r="E13" s="11" t="s">
        <v>53</v>
      </c>
      <c r="F13" s="12">
        <f>F6-F12</f>
        <v>1675</v>
      </c>
      <c r="I13" s="11" t="s">
        <v>53</v>
      </c>
      <c r="J13" s="12">
        <f>J6-J12</f>
        <v>1675</v>
      </c>
      <c r="M13" s="11" t="s">
        <v>53</v>
      </c>
      <c r="N13" s="12">
        <f>N6-N12</f>
        <v>1675</v>
      </c>
    </row>
    <row r="14" spans="1:15" x14ac:dyDescent="0.25">
      <c r="A14" s="11" t="s">
        <v>46</v>
      </c>
      <c r="B14" s="12">
        <f>B5</f>
        <v>31500</v>
      </c>
      <c r="C14"/>
      <c r="E14" s="11" t="s">
        <v>46</v>
      </c>
      <c r="F14" s="12">
        <f>F5</f>
        <v>31500</v>
      </c>
      <c r="I14" s="11" t="s">
        <v>46</v>
      </c>
      <c r="J14" s="12">
        <f>J5</f>
        <v>31500</v>
      </c>
      <c r="M14" s="11" t="s">
        <v>46</v>
      </c>
      <c r="N14" s="12">
        <f>N5</f>
        <v>31500</v>
      </c>
    </row>
    <row r="15" spans="1:15" x14ac:dyDescent="0.25">
      <c r="B15" s="12"/>
      <c r="C15"/>
      <c r="F15" s="12"/>
      <c r="J15" s="12"/>
      <c r="N15" s="12"/>
    </row>
    <row r="16" spans="1:15" x14ac:dyDescent="0.25">
      <c r="A16" s="17" t="s">
        <v>54</v>
      </c>
      <c r="B16" s="13">
        <f>ROUND(B14+B13,0)</f>
        <v>33175</v>
      </c>
      <c r="C16"/>
      <c r="E16" s="17" t="s">
        <v>54</v>
      </c>
      <c r="F16" s="13">
        <f>ROUND(F14+F13,0)</f>
        <v>33175</v>
      </c>
      <c r="I16" s="17" t="s">
        <v>54</v>
      </c>
      <c r="J16" s="13">
        <f>ROUND(J14+J13,0)</f>
        <v>33175</v>
      </c>
      <c r="M16" s="17" t="s">
        <v>54</v>
      </c>
      <c r="N16" s="13">
        <f>ROUND(N14+N13,0)</f>
        <v>33175</v>
      </c>
    </row>
    <row r="17" spans="1:15" x14ac:dyDescent="0.25">
      <c r="B17" s="15" t="s">
        <v>55</v>
      </c>
      <c r="C17"/>
      <c r="F17" s="15" t="s">
        <v>55</v>
      </c>
      <c r="J17" s="15" t="s">
        <v>55</v>
      </c>
      <c r="N17" s="15" t="s">
        <v>55</v>
      </c>
    </row>
    <row r="18" spans="1:15" x14ac:dyDescent="0.25">
      <c r="A18" s="17" t="s">
        <v>94</v>
      </c>
      <c r="B18" s="18">
        <v>826</v>
      </c>
      <c r="C18"/>
      <c r="E18" s="17" t="s">
        <v>94</v>
      </c>
      <c r="F18" s="18">
        <v>0</v>
      </c>
      <c r="I18" s="17" t="s">
        <v>94</v>
      </c>
      <c r="J18" s="18">
        <v>932</v>
      </c>
      <c r="M18" s="17" t="s">
        <v>94</v>
      </c>
      <c r="N18" s="18">
        <v>826</v>
      </c>
    </row>
    <row r="19" spans="1:15" x14ac:dyDescent="0.25">
      <c r="A19" s="17" t="s">
        <v>95</v>
      </c>
      <c r="B19" s="18">
        <v>992</v>
      </c>
      <c r="C19"/>
      <c r="E19" s="17" t="s">
        <v>95</v>
      </c>
      <c r="F19" s="18">
        <v>0</v>
      </c>
      <c r="I19" s="17" t="s">
        <v>95</v>
      </c>
      <c r="J19" s="18">
        <v>1119</v>
      </c>
      <c r="M19" s="17" t="s">
        <v>95</v>
      </c>
      <c r="N19" s="18">
        <v>992</v>
      </c>
    </row>
    <row r="20" spans="1:15" x14ac:dyDescent="0.25">
      <c r="A20" s="17" t="s">
        <v>56</v>
      </c>
      <c r="B20" s="18">
        <f>B18*B16</f>
        <v>27402550</v>
      </c>
      <c r="C20"/>
      <c r="E20" s="17" t="s">
        <v>56</v>
      </c>
      <c r="F20" s="18">
        <f>F18*F16</f>
        <v>0</v>
      </c>
      <c r="I20" s="17" t="s">
        <v>56</v>
      </c>
      <c r="J20" s="18">
        <f>J18*J16</f>
        <v>30919100</v>
      </c>
      <c r="M20" s="17" t="s">
        <v>56</v>
      </c>
      <c r="N20" s="18">
        <f>N18*N16</f>
        <v>27402550</v>
      </c>
    </row>
    <row r="21" spans="1:15" x14ac:dyDescent="0.25">
      <c r="A21" s="11" t="s">
        <v>56</v>
      </c>
      <c r="B21" s="19">
        <f>B20</f>
        <v>27402550</v>
      </c>
      <c r="C21" s="1"/>
      <c r="E21" s="11" t="s">
        <v>56</v>
      </c>
      <c r="F21" s="19">
        <f>F20</f>
        <v>0</v>
      </c>
      <c r="G21" s="1"/>
      <c r="I21" s="11" t="s">
        <v>56</v>
      </c>
      <c r="J21" s="19">
        <f>J20</f>
        <v>30919100</v>
      </c>
      <c r="K21" s="1"/>
      <c r="M21" s="11" t="s">
        <v>56</v>
      </c>
      <c r="N21" s="19">
        <f>N20</f>
        <v>27402550</v>
      </c>
      <c r="O21" s="1"/>
    </row>
    <row r="22" spans="1:15" x14ac:dyDescent="0.25">
      <c r="A22" s="11" t="s">
        <v>91</v>
      </c>
      <c r="B22" s="19">
        <f>SUM(B21:B21)</f>
        <v>27402550</v>
      </c>
      <c r="C22" s="20"/>
      <c r="E22" s="11" t="s">
        <v>91</v>
      </c>
      <c r="F22" s="19">
        <f>SUM(F21:F21)</f>
        <v>0</v>
      </c>
      <c r="G22" s="20"/>
      <c r="I22" s="11" t="s">
        <v>91</v>
      </c>
      <c r="J22" s="19">
        <f>SUM(J21:J21)</f>
        <v>30919100</v>
      </c>
      <c r="K22" s="20"/>
      <c r="M22" s="11" t="s">
        <v>91</v>
      </c>
      <c r="N22" s="19">
        <f>SUM(N21:N21)</f>
        <v>27402550</v>
      </c>
      <c r="O22" s="20"/>
    </row>
    <row r="23" spans="1:15" x14ac:dyDescent="0.25">
      <c r="A23" s="11" t="s">
        <v>92</v>
      </c>
      <c r="B23" s="19">
        <f>ROUND(B22*0.85,0)</f>
        <v>23292168</v>
      </c>
      <c r="C23" s="20"/>
      <c r="E23" s="11" t="s">
        <v>92</v>
      </c>
      <c r="F23" s="19">
        <f>ROUND(F22*0.85,0)</f>
        <v>0</v>
      </c>
      <c r="G23" s="20"/>
      <c r="I23" s="11" t="s">
        <v>92</v>
      </c>
      <c r="J23" s="19">
        <f>ROUND(J22*0.85,0)</f>
        <v>26281235</v>
      </c>
      <c r="K23" s="20"/>
      <c r="M23" s="11" t="s">
        <v>92</v>
      </c>
      <c r="N23" s="19">
        <f>ROUND(N22*0.85,0)</f>
        <v>23292168</v>
      </c>
      <c r="O23" s="20"/>
    </row>
    <row r="24" spans="1:15" x14ac:dyDescent="0.25">
      <c r="A24" s="11" t="s">
        <v>93</v>
      </c>
      <c r="B24" s="19">
        <f>ROUND(B22*0.7,0)</f>
        <v>19181785</v>
      </c>
      <c r="C24" s="20"/>
      <c r="E24" s="11" t="s">
        <v>93</v>
      </c>
      <c r="F24" s="19">
        <f>ROUND(F22*0.7,0)</f>
        <v>0</v>
      </c>
      <c r="G24" s="20"/>
      <c r="I24" s="11" t="s">
        <v>93</v>
      </c>
      <c r="J24" s="19">
        <f>ROUND(J22*0.7,0)</f>
        <v>21643370</v>
      </c>
      <c r="K24" s="20"/>
      <c r="M24" s="11" t="s">
        <v>93</v>
      </c>
      <c r="N24" s="19">
        <f>ROUND(N22*0.7,0)</f>
        <v>19181785</v>
      </c>
      <c r="O24" s="20"/>
    </row>
    <row r="25" spans="1:15" x14ac:dyDescent="0.25">
      <c r="A25" s="11" t="s">
        <v>96</v>
      </c>
      <c r="B25" s="19">
        <f>'Depreciation (2)'!E10</f>
        <v>19609</v>
      </c>
      <c r="C25" s="20"/>
      <c r="E25" s="11" t="s">
        <v>96</v>
      </c>
      <c r="F25" s="19">
        <f>'Depreciation (2)'!E10</f>
        <v>19609</v>
      </c>
      <c r="G25" s="20"/>
      <c r="I25" s="11" t="s">
        <v>96</v>
      </c>
      <c r="J25" s="19">
        <f>'Depreciation (2)'!E10</f>
        <v>19609</v>
      </c>
      <c r="K25" s="20"/>
      <c r="M25" s="11" t="s">
        <v>96</v>
      </c>
      <c r="N25" s="19">
        <f>'Depreciation (2)'!E10</f>
        <v>19609</v>
      </c>
      <c r="O25" s="20"/>
    </row>
    <row r="26" spans="1:15" x14ac:dyDescent="0.25">
      <c r="A26" s="11" t="s">
        <v>57</v>
      </c>
      <c r="B26" s="21">
        <f>B25*B19</f>
        <v>19452128</v>
      </c>
      <c r="C26"/>
      <c r="E26" s="11" t="s">
        <v>57</v>
      </c>
      <c r="F26" s="21">
        <f>F25*F19</f>
        <v>0</v>
      </c>
      <c r="I26" s="11" t="s">
        <v>57</v>
      </c>
      <c r="J26" s="21">
        <f>J25*J19</f>
        <v>21942471</v>
      </c>
      <c r="M26" s="11" t="s">
        <v>57</v>
      </c>
      <c r="N26" s="21">
        <f>N25*N19</f>
        <v>19452128</v>
      </c>
    </row>
    <row r="27" spans="1:15" x14ac:dyDescent="0.25">
      <c r="A27" s="22" t="s">
        <v>58</v>
      </c>
      <c r="B27" s="23">
        <f>B19*B4</f>
        <v>2480000</v>
      </c>
      <c r="C27"/>
      <c r="E27" s="22" t="s">
        <v>58</v>
      </c>
      <c r="F27" s="23">
        <f>F19*F4</f>
        <v>0</v>
      </c>
      <c r="I27" s="22" t="s">
        <v>58</v>
      </c>
      <c r="J27" s="23">
        <f>J19*J4</f>
        <v>2797500</v>
      </c>
      <c r="M27" s="22" t="s">
        <v>58</v>
      </c>
      <c r="N27" s="23">
        <f>N19*N4</f>
        <v>2480000</v>
      </c>
    </row>
    <row r="28" spans="1:15" x14ac:dyDescent="0.25">
      <c r="A28" s="11" t="s">
        <v>59</v>
      </c>
      <c r="C28"/>
      <c r="E28" s="11" t="s">
        <v>59</v>
      </c>
      <c r="F28" s="24"/>
      <c r="I28" s="11" t="s">
        <v>59</v>
      </c>
      <c r="J28" s="24"/>
      <c r="M28" s="11" t="s">
        <v>59</v>
      </c>
      <c r="N28" s="24"/>
    </row>
    <row r="29" spans="1:15" x14ac:dyDescent="0.25">
      <c r="A29" s="25" t="s">
        <v>60</v>
      </c>
      <c r="B29" s="21">
        <f>ROUND(B21*0.025/12,0)</f>
        <v>57089</v>
      </c>
      <c r="C29"/>
      <c r="E29" s="25" t="s">
        <v>60</v>
      </c>
      <c r="F29" s="21">
        <f>ROUND(F21*0.025/12,0)</f>
        <v>0</v>
      </c>
      <c r="I29" s="25" t="s">
        <v>60</v>
      </c>
      <c r="J29" s="21">
        <f>ROUND(J21*0.025/12,0)</f>
        <v>64415</v>
      </c>
      <c r="M29" s="25" t="s">
        <v>60</v>
      </c>
      <c r="N29" s="21">
        <f>ROUND(N21*0.025/12,0)</f>
        <v>57089</v>
      </c>
    </row>
    <row r="30" spans="1:15" x14ac:dyDescent="0.25">
      <c r="B30" s="21"/>
      <c r="C30"/>
    </row>
    <row r="31" spans="1:15" x14ac:dyDescent="0.25">
      <c r="B31" s="21"/>
      <c r="C31"/>
    </row>
    <row r="32" spans="1:1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50" spans="1:11" s="24" customFormat="1" x14ac:dyDescent="0.25">
      <c r="A50" s="26"/>
      <c r="D50"/>
      <c r="E50"/>
      <c r="F50"/>
      <c r="G50"/>
      <c r="H50"/>
      <c r="I50"/>
      <c r="J50"/>
      <c r="K50"/>
    </row>
    <row r="63" spans="1:11" s="24" customFormat="1" ht="15.75" x14ac:dyDescent="0.25">
      <c r="A63" s="27"/>
      <c r="D63"/>
      <c r="E63"/>
      <c r="F63"/>
      <c r="G63"/>
      <c r="H63"/>
      <c r="I63"/>
      <c r="J63"/>
      <c r="K63"/>
    </row>
    <row r="64" spans="1:11" s="24" customFormat="1" ht="15.75" x14ac:dyDescent="0.25">
      <c r="A64" s="27"/>
      <c r="D64"/>
      <c r="E64"/>
      <c r="F64"/>
      <c r="G64"/>
      <c r="H64"/>
      <c r="I64"/>
      <c r="J64"/>
      <c r="K64"/>
    </row>
    <row r="65" spans="1:11" s="24" customFormat="1" ht="15.75" x14ac:dyDescent="0.25">
      <c r="A65" s="27"/>
      <c r="D65"/>
      <c r="E65"/>
      <c r="F65"/>
      <c r="G65"/>
      <c r="H65"/>
      <c r="I65"/>
      <c r="J65"/>
      <c r="K65"/>
    </row>
    <row r="66" spans="1:11" s="24" customFormat="1" ht="15.75" x14ac:dyDescent="0.25">
      <c r="A66" s="27"/>
      <c r="D66"/>
      <c r="E66"/>
      <c r="F66"/>
      <c r="G66"/>
      <c r="H66"/>
      <c r="I66"/>
      <c r="J66"/>
      <c r="K66"/>
    </row>
    <row r="67" spans="1:11" s="24" customFormat="1" ht="15.75" x14ac:dyDescent="0.25">
      <c r="A67" s="27"/>
      <c r="D67"/>
      <c r="E67"/>
      <c r="F67"/>
      <c r="G67"/>
      <c r="H67"/>
      <c r="I67"/>
      <c r="J67"/>
      <c r="K67"/>
    </row>
    <row r="68" spans="1:11" s="24" customFormat="1" ht="15.75" x14ac:dyDescent="0.25">
      <c r="A68" s="27"/>
      <c r="D68"/>
      <c r="E68"/>
      <c r="F68"/>
      <c r="G68"/>
      <c r="H68"/>
      <c r="I68"/>
      <c r="J68"/>
      <c r="K68"/>
    </row>
    <row r="69" spans="1:11" s="24" customFormat="1" ht="15.75" x14ac:dyDescent="0.25">
      <c r="A69" s="27"/>
      <c r="D69"/>
      <c r="E69"/>
      <c r="F69"/>
      <c r="G69"/>
      <c r="H69"/>
      <c r="I69"/>
      <c r="J69"/>
      <c r="K69"/>
    </row>
    <row r="88" spans="1:11" s="24" customFormat="1" x14ac:dyDescent="0.25">
      <c r="A88"/>
      <c r="B88" s="24">
        <f>B87*B86</f>
        <v>0</v>
      </c>
      <c r="D88"/>
      <c r="E88"/>
      <c r="F88"/>
      <c r="G88"/>
      <c r="H88"/>
      <c r="I88"/>
      <c r="J88"/>
      <c r="K88"/>
    </row>
  </sheetData>
  <mergeCells count="4">
    <mergeCell ref="A2:B2"/>
    <mergeCell ref="E2:F2"/>
    <mergeCell ref="I2:J2"/>
    <mergeCell ref="M2:N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BCA1-9DB4-40AA-A7AE-610EDD2F3503}">
  <dimension ref="A1:Q75"/>
  <sheetViews>
    <sheetView zoomScaleNormal="100" workbookViewId="0">
      <selection activeCell="E10" sqref="E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9" customWidth="1"/>
    <col min="8" max="8" width="13.7109375" style="71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9"/>
    </row>
    <row r="2" spans="2:17" ht="15.75" thickBot="1" x14ac:dyDescent="0.3">
      <c r="B2" s="87" t="s">
        <v>89</v>
      </c>
      <c r="C2" s="87"/>
      <c r="D2" s="87"/>
      <c r="E2" s="87"/>
      <c r="F2" s="88"/>
      <c r="G2" s="89" t="s">
        <v>61</v>
      </c>
      <c r="H2" s="90"/>
    </row>
    <row r="3" spans="2:17" ht="27" thickBot="1" x14ac:dyDescent="0.3">
      <c r="B3" s="28" t="s">
        <v>62</v>
      </c>
      <c r="C3" s="29">
        <v>235990</v>
      </c>
      <c r="D3" s="28"/>
      <c r="E3" s="28"/>
      <c r="F3" s="28"/>
      <c r="G3" s="30" t="s">
        <v>63</v>
      </c>
      <c r="H3" s="31" t="s">
        <v>64</v>
      </c>
      <c r="I3" s="32"/>
      <c r="K3" s="33" t="s">
        <v>65</v>
      </c>
      <c r="L3" s="34"/>
      <c r="N3" s="35" t="s">
        <v>66</v>
      </c>
      <c r="O3" s="36"/>
      <c r="P3" s="36"/>
      <c r="Q3" s="37"/>
    </row>
    <row r="4" spans="2:17" ht="27" thickBot="1" x14ac:dyDescent="0.3">
      <c r="B4" s="28" t="s">
        <v>67</v>
      </c>
      <c r="C4" s="29">
        <v>0</v>
      </c>
      <c r="D4" s="28"/>
      <c r="E4" s="28"/>
      <c r="F4" s="28"/>
      <c r="G4" s="38">
        <v>1</v>
      </c>
      <c r="H4" s="39">
        <v>0</v>
      </c>
      <c r="I4" s="40">
        <v>100</v>
      </c>
      <c r="K4" s="41" t="s">
        <v>68</v>
      </c>
      <c r="L4" s="42" t="s">
        <v>69</v>
      </c>
      <c r="N4" s="30" t="s">
        <v>63</v>
      </c>
      <c r="O4" s="43" t="s">
        <v>64</v>
      </c>
      <c r="P4" s="44"/>
    </row>
    <row r="5" spans="2:17" ht="15.75" thickBot="1" x14ac:dyDescent="0.3">
      <c r="B5" s="28" t="s">
        <v>70</v>
      </c>
      <c r="C5" s="29">
        <f>C3+C4</f>
        <v>235990</v>
      </c>
      <c r="D5" s="28" t="s">
        <v>71</v>
      </c>
      <c r="E5" s="45">
        <f>ROUND(C5/10.764,0)</f>
        <v>21924</v>
      </c>
      <c r="F5" s="28" t="s">
        <v>72</v>
      </c>
      <c r="G5" s="38">
        <v>2</v>
      </c>
      <c r="H5" s="39">
        <v>0</v>
      </c>
      <c r="I5" s="40">
        <v>100</v>
      </c>
      <c r="K5" s="40">
        <v>2554.8123374210331</v>
      </c>
      <c r="L5" s="46">
        <v>2248.2348569305091</v>
      </c>
      <c r="N5" s="38">
        <v>1</v>
      </c>
      <c r="O5" s="47">
        <v>0</v>
      </c>
      <c r="P5" s="40">
        <v>100</v>
      </c>
    </row>
    <row r="6" spans="2:17" ht="15.75" thickBot="1" x14ac:dyDescent="0.3">
      <c r="B6" s="28" t="s">
        <v>73</v>
      </c>
      <c r="C6" s="29">
        <v>122730</v>
      </c>
      <c r="D6" s="28"/>
      <c r="E6" s="28"/>
      <c r="F6" s="28"/>
      <c r="G6" s="38">
        <v>3</v>
      </c>
      <c r="H6" s="39">
        <v>5</v>
      </c>
      <c r="I6" s="40">
        <v>95</v>
      </c>
      <c r="K6" s="48" t="s">
        <v>5</v>
      </c>
      <c r="L6" s="49" t="s">
        <v>74</v>
      </c>
      <c r="N6" s="38">
        <v>2</v>
      </c>
      <c r="O6" s="47">
        <v>0</v>
      </c>
      <c r="P6" s="40">
        <v>100</v>
      </c>
    </row>
    <row r="7" spans="2:17" ht="15.75" thickBot="1" x14ac:dyDescent="0.3">
      <c r="B7" s="28" t="s">
        <v>75</v>
      </c>
      <c r="C7" s="29">
        <f>C5-C6</f>
        <v>113260</v>
      </c>
      <c r="D7" s="28"/>
      <c r="E7" s="28"/>
      <c r="F7" s="28"/>
      <c r="G7" s="38">
        <v>4</v>
      </c>
      <c r="H7" s="39">
        <v>5</v>
      </c>
      <c r="I7" s="40">
        <v>95</v>
      </c>
      <c r="K7" s="40" t="s">
        <v>76</v>
      </c>
      <c r="L7" s="46" t="s">
        <v>77</v>
      </c>
      <c r="N7" s="38">
        <v>3</v>
      </c>
      <c r="O7" s="47">
        <v>5</v>
      </c>
      <c r="P7" s="40">
        <v>95</v>
      </c>
    </row>
    <row r="8" spans="2:17" ht="15.75" thickBot="1" x14ac:dyDescent="0.3">
      <c r="B8" s="28" t="s">
        <v>78</v>
      </c>
      <c r="C8" s="50">
        <v>0.22</v>
      </c>
      <c r="D8" s="51">
        <f>1-C8</f>
        <v>0.78</v>
      </c>
      <c r="E8" s="28"/>
      <c r="F8" s="28"/>
      <c r="G8" s="38">
        <v>5</v>
      </c>
      <c r="H8" s="39">
        <v>5</v>
      </c>
      <c r="I8" s="40">
        <v>95</v>
      </c>
      <c r="K8" s="40"/>
      <c r="L8" s="46"/>
      <c r="N8" s="38">
        <v>4</v>
      </c>
      <c r="O8" s="47">
        <v>5</v>
      </c>
      <c r="P8" s="40">
        <v>95</v>
      </c>
    </row>
    <row r="9" spans="2:17" ht="15.75" thickBot="1" x14ac:dyDescent="0.3">
      <c r="B9" s="52" t="s">
        <v>79</v>
      </c>
      <c r="C9" s="29">
        <f>ROUND(C7*D8,0)</f>
        <v>88343</v>
      </c>
      <c r="D9" s="53"/>
      <c r="E9" s="28"/>
      <c r="F9" s="28"/>
      <c r="G9" s="38">
        <v>6</v>
      </c>
      <c r="H9" s="39">
        <v>6</v>
      </c>
      <c r="I9" s="40">
        <v>94</v>
      </c>
      <c r="K9" s="54" t="s">
        <v>80</v>
      </c>
      <c r="L9" s="55">
        <v>0.05</v>
      </c>
      <c r="N9" s="38">
        <v>5</v>
      </c>
      <c r="O9" s="47">
        <v>5</v>
      </c>
      <c r="P9" s="40">
        <v>95</v>
      </c>
    </row>
    <row r="10" spans="2:17" ht="15.75" thickBot="1" x14ac:dyDescent="0.3">
      <c r="B10" s="28" t="s">
        <v>81</v>
      </c>
      <c r="C10" s="29">
        <f>C6+C9</f>
        <v>211073</v>
      </c>
      <c r="D10" s="28" t="s">
        <v>71</v>
      </c>
      <c r="E10" s="45">
        <f>ROUND(C10/10.764,0)</f>
        <v>19609</v>
      </c>
      <c r="F10" s="28" t="s">
        <v>72</v>
      </c>
      <c r="G10" s="38">
        <v>7</v>
      </c>
      <c r="H10" s="39">
        <v>7</v>
      </c>
      <c r="I10" s="40">
        <v>93</v>
      </c>
      <c r="K10" s="56" t="s">
        <v>82</v>
      </c>
      <c r="L10" s="55">
        <v>0.1</v>
      </c>
      <c r="N10" s="38">
        <v>6</v>
      </c>
      <c r="O10" s="47">
        <v>6.5</v>
      </c>
      <c r="P10" s="40">
        <f t="shared" ref="P10:P63" si="0">P9-1.5</f>
        <v>93.5</v>
      </c>
    </row>
    <row r="11" spans="2:17" ht="15.75" thickBot="1" x14ac:dyDescent="0.3">
      <c r="C11" s="57"/>
      <c r="G11" s="38">
        <v>8</v>
      </c>
      <c r="H11" s="39">
        <v>8</v>
      </c>
      <c r="I11" s="40">
        <v>92</v>
      </c>
      <c r="K11" s="40" t="s">
        <v>83</v>
      </c>
      <c r="L11" s="55">
        <v>0.15</v>
      </c>
      <c r="N11" s="38">
        <v>7</v>
      </c>
      <c r="O11" s="47">
        <v>8</v>
      </c>
      <c r="P11" s="40">
        <f t="shared" si="0"/>
        <v>92</v>
      </c>
    </row>
    <row r="12" spans="2:17" ht="15.75" thickBot="1" x14ac:dyDescent="0.3">
      <c r="B12" s="58" t="s">
        <v>84</v>
      </c>
      <c r="C12" s="59">
        <v>2024</v>
      </c>
      <c r="E12" s="60"/>
      <c r="G12" s="38">
        <v>9</v>
      </c>
      <c r="H12" s="39">
        <v>9</v>
      </c>
      <c r="I12" s="40">
        <v>91</v>
      </c>
      <c r="K12" s="61" t="s">
        <v>85</v>
      </c>
      <c r="L12" s="62">
        <v>0.2</v>
      </c>
      <c r="N12" s="38">
        <v>8</v>
      </c>
      <c r="O12" s="47">
        <v>9.5</v>
      </c>
      <c r="P12" s="40">
        <f t="shared" si="0"/>
        <v>90.5</v>
      </c>
    </row>
    <row r="13" spans="2:17" ht="15.75" thickBot="1" x14ac:dyDescent="0.3">
      <c r="B13" s="58" t="s">
        <v>86</v>
      </c>
      <c r="C13" s="59">
        <v>2002</v>
      </c>
      <c r="D13" s="60"/>
      <c r="G13" s="38">
        <v>10</v>
      </c>
      <c r="H13" s="39">
        <v>10</v>
      </c>
      <c r="I13" s="40">
        <v>90</v>
      </c>
      <c r="K13" s="63"/>
      <c r="L13" s="64"/>
      <c r="N13" s="38">
        <v>9</v>
      </c>
      <c r="O13" s="47">
        <v>11</v>
      </c>
      <c r="P13" s="40">
        <f t="shared" si="0"/>
        <v>89</v>
      </c>
    </row>
    <row r="14" spans="2:17" ht="15.75" thickBot="1" x14ac:dyDescent="0.3">
      <c r="B14" s="58" t="s">
        <v>87</v>
      </c>
      <c r="C14" s="59">
        <f>C12-C13</f>
        <v>22</v>
      </c>
      <c r="G14" s="38">
        <v>11</v>
      </c>
      <c r="H14" s="39">
        <v>11</v>
      </c>
      <c r="I14" s="40">
        <v>89</v>
      </c>
      <c r="K14" s="65"/>
      <c r="L14" s="66"/>
      <c r="N14" s="38">
        <v>10</v>
      </c>
      <c r="O14" s="47">
        <v>12.5</v>
      </c>
      <c r="P14" s="40">
        <f t="shared" si="0"/>
        <v>87.5</v>
      </c>
    </row>
    <row r="15" spans="2:17" ht="17.25" thickBot="1" x14ac:dyDescent="0.35">
      <c r="B15" s="67" t="s">
        <v>88</v>
      </c>
      <c r="C15" s="58">
        <f>60-C14</f>
        <v>38</v>
      </c>
      <c r="G15" s="38">
        <v>12</v>
      </c>
      <c r="H15" s="39">
        <v>12</v>
      </c>
      <c r="I15" s="40">
        <v>88</v>
      </c>
      <c r="N15" s="38">
        <v>11</v>
      </c>
      <c r="O15" s="47">
        <v>14</v>
      </c>
      <c r="P15" s="40">
        <f t="shared" si="0"/>
        <v>86</v>
      </c>
    </row>
    <row r="16" spans="2:17" ht="15.75" thickBot="1" x14ac:dyDescent="0.3">
      <c r="E16" s="60"/>
      <c r="G16" s="38">
        <v>13</v>
      </c>
      <c r="H16" s="39">
        <v>13</v>
      </c>
      <c r="I16" s="40">
        <v>87</v>
      </c>
      <c r="J16" s="60"/>
      <c r="N16" s="38">
        <v>12</v>
      </c>
      <c r="O16" s="47">
        <v>15.5</v>
      </c>
      <c r="P16" s="40">
        <f t="shared" si="0"/>
        <v>84.5</v>
      </c>
    </row>
    <row r="17" spans="1:16" ht="15.75" thickBot="1" x14ac:dyDescent="0.3">
      <c r="G17" s="38">
        <v>14</v>
      </c>
      <c r="H17" s="39">
        <v>14</v>
      </c>
      <c r="I17" s="40">
        <v>86</v>
      </c>
      <c r="K17" s="60"/>
      <c r="L17" s="60"/>
      <c r="N17" s="38">
        <v>13</v>
      </c>
      <c r="O17" s="47">
        <v>17</v>
      </c>
      <c r="P17" s="40">
        <f t="shared" si="0"/>
        <v>83</v>
      </c>
    </row>
    <row r="18" spans="1:16" ht="15.75" thickBot="1" x14ac:dyDescent="0.3">
      <c r="G18" s="38">
        <v>15</v>
      </c>
      <c r="H18" s="39">
        <v>15</v>
      </c>
      <c r="I18" s="40">
        <v>85</v>
      </c>
      <c r="J18" s="60"/>
      <c r="L18" s="60"/>
      <c r="N18" s="38">
        <v>14</v>
      </c>
      <c r="O18" s="47">
        <v>18.5</v>
      </c>
      <c r="P18" s="40">
        <f t="shared" si="0"/>
        <v>81.5</v>
      </c>
    </row>
    <row r="19" spans="1:16" ht="15.75" thickBot="1" x14ac:dyDescent="0.3">
      <c r="G19" s="38">
        <v>16</v>
      </c>
      <c r="H19" s="39">
        <v>16</v>
      </c>
      <c r="I19" s="40">
        <v>84</v>
      </c>
      <c r="N19" s="38">
        <v>15</v>
      </c>
      <c r="O19" s="47">
        <v>20</v>
      </c>
      <c r="P19" s="40">
        <f t="shared" si="0"/>
        <v>80</v>
      </c>
    </row>
    <row r="20" spans="1:16" ht="15.75" thickBot="1" x14ac:dyDescent="0.3">
      <c r="G20" s="38">
        <v>17</v>
      </c>
      <c r="H20" s="39">
        <v>17</v>
      </c>
      <c r="I20" s="40">
        <v>83</v>
      </c>
      <c r="N20" s="38">
        <v>16</v>
      </c>
      <c r="O20" s="47">
        <v>21.5</v>
      </c>
      <c r="P20" s="40">
        <f t="shared" si="0"/>
        <v>78.5</v>
      </c>
    </row>
    <row r="21" spans="1:16" ht="15.75" thickBot="1" x14ac:dyDescent="0.3">
      <c r="G21" s="38">
        <v>18</v>
      </c>
      <c r="H21" s="39">
        <v>18</v>
      </c>
      <c r="I21" s="40">
        <v>82</v>
      </c>
      <c r="N21" s="38">
        <v>17</v>
      </c>
      <c r="O21" s="47">
        <v>23</v>
      </c>
      <c r="P21" s="40">
        <f t="shared" si="0"/>
        <v>77</v>
      </c>
    </row>
    <row r="22" spans="1:16" ht="15.75" thickBot="1" x14ac:dyDescent="0.3">
      <c r="G22" s="38">
        <v>19</v>
      </c>
      <c r="H22" s="39">
        <v>19</v>
      </c>
      <c r="I22" s="40">
        <v>81</v>
      </c>
      <c r="N22" s="38">
        <v>18</v>
      </c>
      <c r="O22" s="47">
        <v>24.5</v>
      </c>
      <c r="P22" s="40">
        <f t="shared" si="0"/>
        <v>75.5</v>
      </c>
    </row>
    <row r="23" spans="1:16" ht="15.75" thickBot="1" x14ac:dyDescent="0.3">
      <c r="G23" s="38">
        <v>20</v>
      </c>
      <c r="H23" s="39">
        <v>20</v>
      </c>
      <c r="I23" s="40">
        <v>80</v>
      </c>
      <c r="N23" s="38">
        <v>19</v>
      </c>
      <c r="O23" s="47">
        <v>26</v>
      </c>
      <c r="P23" s="40">
        <f t="shared" si="0"/>
        <v>74</v>
      </c>
    </row>
    <row r="24" spans="1:16" ht="15.75" thickBot="1" x14ac:dyDescent="0.3">
      <c r="G24" s="38">
        <v>21</v>
      </c>
      <c r="H24" s="39">
        <v>21</v>
      </c>
      <c r="I24" s="40">
        <v>79</v>
      </c>
      <c r="N24" s="38">
        <v>20</v>
      </c>
      <c r="O24" s="47">
        <v>27.5</v>
      </c>
      <c r="P24" s="40">
        <f t="shared" si="0"/>
        <v>72.5</v>
      </c>
    </row>
    <row r="25" spans="1:16" ht="15.75" thickBot="1" x14ac:dyDescent="0.3">
      <c r="G25" s="38">
        <v>22</v>
      </c>
      <c r="H25" s="39">
        <v>22</v>
      </c>
      <c r="I25" s="40">
        <v>78</v>
      </c>
      <c r="N25" s="38">
        <v>21</v>
      </c>
      <c r="O25" s="47">
        <v>29</v>
      </c>
      <c r="P25" s="40">
        <f t="shared" si="0"/>
        <v>71</v>
      </c>
    </row>
    <row r="26" spans="1:16" ht="15.75" thickBot="1" x14ac:dyDescent="0.3">
      <c r="G26" s="38">
        <v>23</v>
      </c>
      <c r="H26" s="39">
        <v>23</v>
      </c>
      <c r="I26" s="40">
        <v>77</v>
      </c>
      <c r="N26" s="38">
        <v>22</v>
      </c>
      <c r="O26" s="47">
        <v>30.5</v>
      </c>
      <c r="P26" s="40">
        <f t="shared" si="0"/>
        <v>69.5</v>
      </c>
    </row>
    <row r="27" spans="1:16" ht="15.75" thickBot="1" x14ac:dyDescent="0.3">
      <c r="G27" s="38">
        <v>24</v>
      </c>
      <c r="H27" s="39">
        <v>24</v>
      </c>
      <c r="I27" s="40">
        <v>76</v>
      </c>
      <c r="N27" s="38">
        <v>23</v>
      </c>
      <c r="O27" s="47">
        <v>32</v>
      </c>
      <c r="P27" s="40">
        <f t="shared" si="0"/>
        <v>68</v>
      </c>
    </row>
    <row r="28" spans="1:16" ht="15.75" thickBot="1" x14ac:dyDescent="0.3">
      <c r="G28" s="38">
        <v>25</v>
      </c>
      <c r="H28" s="39">
        <v>25</v>
      </c>
      <c r="I28" s="40">
        <v>75</v>
      </c>
      <c r="N28" s="38">
        <v>24</v>
      </c>
      <c r="O28" s="47">
        <v>33.5</v>
      </c>
      <c r="P28" s="40">
        <f t="shared" si="0"/>
        <v>66.5</v>
      </c>
    </row>
    <row r="29" spans="1:16" ht="15.75" thickBot="1" x14ac:dyDescent="0.3">
      <c r="G29" s="38">
        <v>26</v>
      </c>
      <c r="H29" s="39">
        <v>26</v>
      </c>
      <c r="I29" s="40">
        <v>74</v>
      </c>
      <c r="N29" s="38">
        <v>25</v>
      </c>
      <c r="O29" s="47">
        <v>35</v>
      </c>
      <c r="P29" s="40">
        <f t="shared" si="0"/>
        <v>65</v>
      </c>
    </row>
    <row r="30" spans="1:16" ht="15.75" thickBot="1" x14ac:dyDescent="0.3">
      <c r="G30" s="38">
        <v>27</v>
      </c>
      <c r="H30" s="39">
        <v>27</v>
      </c>
      <c r="I30" s="40">
        <v>73</v>
      </c>
      <c r="N30" s="38">
        <v>26</v>
      </c>
      <c r="O30" s="47">
        <v>36.5</v>
      </c>
      <c r="P30" s="40">
        <f t="shared" si="0"/>
        <v>63.5</v>
      </c>
    </row>
    <row r="31" spans="1:16" ht="15.75" thickBot="1" x14ac:dyDescent="0.3">
      <c r="A31" s="68"/>
      <c r="G31" s="38">
        <v>28</v>
      </c>
      <c r="H31" s="39">
        <v>28</v>
      </c>
      <c r="I31" s="40">
        <v>72</v>
      </c>
      <c r="N31" s="38">
        <v>27</v>
      </c>
      <c r="O31" s="47">
        <v>38</v>
      </c>
      <c r="P31" s="40">
        <f t="shared" si="0"/>
        <v>62</v>
      </c>
    </row>
    <row r="32" spans="1:16" ht="15.75" thickBot="1" x14ac:dyDescent="0.3">
      <c r="A32" s="68"/>
      <c r="G32" s="38">
        <v>29</v>
      </c>
      <c r="H32" s="39">
        <v>29</v>
      </c>
      <c r="I32" s="40">
        <v>71</v>
      </c>
      <c r="N32" s="38">
        <v>28</v>
      </c>
      <c r="O32" s="47">
        <v>39.5</v>
      </c>
      <c r="P32" s="40">
        <f t="shared" si="0"/>
        <v>60.5</v>
      </c>
    </row>
    <row r="33" spans="1:16" ht="15.75" thickBot="1" x14ac:dyDescent="0.3">
      <c r="A33" s="68"/>
      <c r="G33" s="38">
        <v>30</v>
      </c>
      <c r="H33" s="39">
        <v>30</v>
      </c>
      <c r="I33" s="40">
        <v>70</v>
      </c>
      <c r="N33" s="38">
        <v>29</v>
      </c>
      <c r="O33" s="47">
        <v>41</v>
      </c>
      <c r="P33" s="40">
        <f t="shared" si="0"/>
        <v>59</v>
      </c>
    </row>
    <row r="34" spans="1:16" ht="15.75" thickBot="1" x14ac:dyDescent="0.3">
      <c r="A34" s="68"/>
      <c r="G34" s="38">
        <v>31</v>
      </c>
      <c r="H34" s="39">
        <v>31</v>
      </c>
      <c r="I34" s="40">
        <v>69</v>
      </c>
      <c r="N34" s="38">
        <v>30</v>
      </c>
      <c r="O34" s="47">
        <v>42.5</v>
      </c>
      <c r="P34" s="40">
        <f t="shared" si="0"/>
        <v>57.5</v>
      </c>
    </row>
    <row r="35" spans="1:16" ht="15.75" thickBot="1" x14ac:dyDescent="0.3">
      <c r="A35" s="68"/>
      <c r="G35" s="38">
        <v>32</v>
      </c>
      <c r="H35" s="39">
        <v>32</v>
      </c>
      <c r="I35" s="40">
        <v>68</v>
      </c>
      <c r="N35" s="38">
        <v>31</v>
      </c>
      <c r="O35" s="47">
        <v>44</v>
      </c>
      <c r="P35" s="40">
        <f t="shared" si="0"/>
        <v>56</v>
      </c>
    </row>
    <row r="36" spans="1:16" ht="15.75" thickBot="1" x14ac:dyDescent="0.3">
      <c r="A36" s="69"/>
      <c r="G36" s="38">
        <v>33</v>
      </c>
      <c r="H36" s="39">
        <v>33</v>
      </c>
      <c r="I36" s="40">
        <v>67</v>
      </c>
      <c r="N36" s="38">
        <v>32</v>
      </c>
      <c r="O36" s="47">
        <v>45.5</v>
      </c>
      <c r="P36" s="40">
        <f t="shared" si="0"/>
        <v>54.5</v>
      </c>
    </row>
    <row r="37" spans="1:16" ht="15.75" thickBot="1" x14ac:dyDescent="0.3">
      <c r="A37" s="68"/>
      <c r="G37" s="38">
        <v>34</v>
      </c>
      <c r="H37" s="39">
        <v>34</v>
      </c>
      <c r="I37" s="40">
        <v>66</v>
      </c>
      <c r="N37" s="38">
        <v>33</v>
      </c>
      <c r="O37" s="47">
        <v>47</v>
      </c>
      <c r="P37" s="40">
        <f t="shared" si="0"/>
        <v>53</v>
      </c>
    </row>
    <row r="38" spans="1:16" ht="15.75" thickBot="1" x14ac:dyDescent="0.3">
      <c r="G38" s="38">
        <v>35</v>
      </c>
      <c r="H38" s="39">
        <v>35</v>
      </c>
      <c r="I38" s="40">
        <v>65</v>
      </c>
      <c r="N38" s="38">
        <v>34</v>
      </c>
      <c r="O38" s="47">
        <v>48.5</v>
      </c>
      <c r="P38" s="40">
        <f t="shared" si="0"/>
        <v>51.5</v>
      </c>
    </row>
    <row r="39" spans="1:16" ht="15.75" thickBot="1" x14ac:dyDescent="0.3">
      <c r="G39" s="38">
        <v>36</v>
      </c>
      <c r="H39" s="39">
        <v>36</v>
      </c>
      <c r="I39" s="40">
        <v>64</v>
      </c>
      <c r="N39" s="38">
        <v>35</v>
      </c>
      <c r="O39" s="47">
        <v>50</v>
      </c>
      <c r="P39" s="40">
        <f t="shared" si="0"/>
        <v>50</v>
      </c>
    </row>
    <row r="40" spans="1:16" ht="15.75" thickBot="1" x14ac:dyDescent="0.3">
      <c r="G40" s="38">
        <v>37</v>
      </c>
      <c r="H40" s="39">
        <v>37</v>
      </c>
      <c r="I40" s="40">
        <v>63</v>
      </c>
      <c r="N40" s="38">
        <v>36</v>
      </c>
      <c r="O40" s="47">
        <v>51.5</v>
      </c>
      <c r="P40" s="40">
        <f t="shared" si="0"/>
        <v>48.5</v>
      </c>
    </row>
    <row r="41" spans="1:16" ht="15.75" thickBot="1" x14ac:dyDescent="0.3">
      <c r="G41" s="38">
        <v>38</v>
      </c>
      <c r="H41" s="39">
        <v>38</v>
      </c>
      <c r="I41" s="40">
        <v>62</v>
      </c>
      <c r="N41" s="38">
        <v>37</v>
      </c>
      <c r="O41" s="47">
        <v>53</v>
      </c>
      <c r="P41" s="40">
        <f t="shared" si="0"/>
        <v>47</v>
      </c>
    </row>
    <row r="42" spans="1:16" ht="15.75" thickBot="1" x14ac:dyDescent="0.3">
      <c r="G42" s="38">
        <v>39</v>
      </c>
      <c r="H42" s="39">
        <v>39</v>
      </c>
      <c r="I42" s="40">
        <v>61</v>
      </c>
      <c r="N42" s="38">
        <v>38</v>
      </c>
      <c r="O42" s="47">
        <v>54.5</v>
      </c>
      <c r="P42" s="40">
        <f t="shared" si="0"/>
        <v>45.5</v>
      </c>
    </row>
    <row r="43" spans="1:16" ht="15.75" thickBot="1" x14ac:dyDescent="0.3">
      <c r="G43" s="38">
        <v>40</v>
      </c>
      <c r="H43" s="39">
        <v>40</v>
      </c>
      <c r="I43" s="40">
        <v>60</v>
      </c>
      <c r="N43" s="38">
        <v>39</v>
      </c>
      <c r="O43" s="47">
        <v>56</v>
      </c>
      <c r="P43" s="40">
        <f t="shared" si="0"/>
        <v>44</v>
      </c>
    </row>
    <row r="44" spans="1:16" ht="15.75" thickBot="1" x14ac:dyDescent="0.3">
      <c r="G44" s="38">
        <v>41</v>
      </c>
      <c r="H44" s="39">
        <v>41</v>
      </c>
      <c r="I44" s="40">
        <v>59</v>
      </c>
      <c r="N44" s="38">
        <v>40</v>
      </c>
      <c r="O44" s="47">
        <v>57.5</v>
      </c>
      <c r="P44" s="40">
        <f t="shared" si="0"/>
        <v>42.5</v>
      </c>
    </row>
    <row r="45" spans="1:16" ht="15.75" thickBot="1" x14ac:dyDescent="0.3">
      <c r="G45" s="38">
        <v>42</v>
      </c>
      <c r="H45" s="39">
        <v>42</v>
      </c>
      <c r="I45" s="40">
        <v>58</v>
      </c>
      <c r="N45" s="38">
        <v>41</v>
      </c>
      <c r="O45" s="47">
        <v>59</v>
      </c>
      <c r="P45" s="40">
        <f t="shared" si="0"/>
        <v>41</v>
      </c>
    </row>
    <row r="46" spans="1:16" ht="15.75" thickBot="1" x14ac:dyDescent="0.3">
      <c r="G46" s="38">
        <v>43</v>
      </c>
      <c r="H46" s="39">
        <v>43</v>
      </c>
      <c r="I46" s="40">
        <v>57</v>
      </c>
      <c r="N46" s="38">
        <v>42</v>
      </c>
      <c r="O46" s="47">
        <v>60.5</v>
      </c>
      <c r="P46" s="40">
        <f t="shared" si="0"/>
        <v>39.5</v>
      </c>
    </row>
    <row r="47" spans="1:16" ht="15.75" thickBot="1" x14ac:dyDescent="0.3">
      <c r="G47" s="38">
        <v>44</v>
      </c>
      <c r="H47" s="39">
        <v>44</v>
      </c>
      <c r="I47" s="40">
        <v>56</v>
      </c>
      <c r="N47" s="38">
        <v>43</v>
      </c>
      <c r="O47" s="47">
        <v>62</v>
      </c>
      <c r="P47" s="40">
        <f t="shared" si="0"/>
        <v>38</v>
      </c>
    </row>
    <row r="48" spans="1:16" ht="15.75" thickBot="1" x14ac:dyDescent="0.3">
      <c r="G48" s="38">
        <v>45</v>
      </c>
      <c r="H48" s="39">
        <v>45</v>
      </c>
      <c r="I48" s="40">
        <v>55</v>
      </c>
      <c r="N48" s="38">
        <v>44</v>
      </c>
      <c r="O48" s="47">
        <v>63.5</v>
      </c>
      <c r="P48" s="40">
        <f t="shared" si="0"/>
        <v>36.5</v>
      </c>
    </row>
    <row r="49" spans="7:16" ht="15.75" thickBot="1" x14ac:dyDescent="0.3">
      <c r="G49" s="38">
        <v>46</v>
      </c>
      <c r="H49" s="39">
        <v>46</v>
      </c>
      <c r="I49" s="40">
        <v>54</v>
      </c>
      <c r="N49" s="38">
        <v>45</v>
      </c>
      <c r="O49" s="47">
        <v>65</v>
      </c>
      <c r="P49" s="40">
        <f t="shared" si="0"/>
        <v>35</v>
      </c>
    </row>
    <row r="50" spans="7:16" ht="15.75" thickBot="1" x14ac:dyDescent="0.3">
      <c r="G50" s="38">
        <v>47</v>
      </c>
      <c r="H50" s="39">
        <v>47</v>
      </c>
      <c r="I50" s="40">
        <v>53</v>
      </c>
      <c r="N50" s="38">
        <v>46</v>
      </c>
      <c r="O50" s="47">
        <v>66.5</v>
      </c>
      <c r="P50" s="40">
        <f t="shared" si="0"/>
        <v>33.5</v>
      </c>
    </row>
    <row r="51" spans="7:16" ht="15.75" thickBot="1" x14ac:dyDescent="0.3">
      <c r="G51" s="38">
        <v>48</v>
      </c>
      <c r="H51" s="39">
        <v>48</v>
      </c>
      <c r="I51" s="40">
        <v>52</v>
      </c>
      <c r="N51" s="38">
        <v>47</v>
      </c>
      <c r="O51" s="47">
        <v>68</v>
      </c>
      <c r="P51" s="40">
        <f t="shared" si="0"/>
        <v>32</v>
      </c>
    </row>
    <row r="52" spans="7:16" ht="15.75" thickBot="1" x14ac:dyDescent="0.3">
      <c r="G52" s="38">
        <v>49</v>
      </c>
      <c r="H52" s="39">
        <v>49</v>
      </c>
      <c r="I52" s="40">
        <v>51</v>
      </c>
      <c r="N52" s="38">
        <v>48</v>
      </c>
      <c r="O52" s="47">
        <v>69.5</v>
      </c>
      <c r="P52" s="40">
        <f t="shared" si="0"/>
        <v>30.5</v>
      </c>
    </row>
    <row r="53" spans="7:16" ht="15.75" thickBot="1" x14ac:dyDescent="0.3">
      <c r="G53" s="38">
        <v>50</v>
      </c>
      <c r="H53" s="39">
        <v>50</v>
      </c>
      <c r="I53" s="40">
        <v>50</v>
      </c>
      <c r="N53" s="38">
        <v>49</v>
      </c>
      <c r="O53" s="47">
        <v>71</v>
      </c>
      <c r="P53" s="40">
        <f t="shared" si="0"/>
        <v>29</v>
      </c>
    </row>
    <row r="54" spans="7:16" ht="15.75" thickBot="1" x14ac:dyDescent="0.3">
      <c r="G54" s="38">
        <v>51</v>
      </c>
      <c r="H54" s="39">
        <v>51</v>
      </c>
      <c r="I54" s="40">
        <v>49</v>
      </c>
      <c r="N54" s="38">
        <v>50</v>
      </c>
      <c r="O54" s="47">
        <v>72.5</v>
      </c>
      <c r="P54" s="40">
        <f t="shared" si="0"/>
        <v>27.5</v>
      </c>
    </row>
    <row r="55" spans="7:16" ht="15.75" thickBot="1" x14ac:dyDescent="0.3">
      <c r="G55" s="38">
        <v>52</v>
      </c>
      <c r="H55" s="39">
        <v>52</v>
      </c>
      <c r="I55" s="40">
        <v>48</v>
      </c>
      <c r="N55" s="38">
        <v>51</v>
      </c>
      <c r="O55" s="47">
        <v>74</v>
      </c>
      <c r="P55" s="40">
        <f t="shared" si="0"/>
        <v>26</v>
      </c>
    </row>
    <row r="56" spans="7:16" ht="15.75" thickBot="1" x14ac:dyDescent="0.3">
      <c r="G56" s="38">
        <v>53</v>
      </c>
      <c r="H56" s="39">
        <v>53</v>
      </c>
      <c r="I56" s="40">
        <v>47</v>
      </c>
      <c r="N56" s="38">
        <v>52</v>
      </c>
      <c r="O56" s="47">
        <v>75.5</v>
      </c>
      <c r="P56" s="40">
        <f t="shared" si="0"/>
        <v>24.5</v>
      </c>
    </row>
    <row r="57" spans="7:16" ht="15.75" thickBot="1" x14ac:dyDescent="0.3">
      <c r="G57" s="38">
        <v>54</v>
      </c>
      <c r="H57" s="39">
        <v>54</v>
      </c>
      <c r="I57" s="40">
        <v>46</v>
      </c>
      <c r="N57" s="38">
        <v>53</v>
      </c>
      <c r="O57" s="47">
        <v>77</v>
      </c>
      <c r="P57" s="40">
        <f t="shared" si="0"/>
        <v>23</v>
      </c>
    </row>
    <row r="58" spans="7:16" ht="15.75" thickBot="1" x14ac:dyDescent="0.3">
      <c r="G58" s="38">
        <v>55</v>
      </c>
      <c r="H58" s="39">
        <v>55</v>
      </c>
      <c r="I58" s="40">
        <v>45</v>
      </c>
      <c r="N58" s="38">
        <v>54</v>
      </c>
      <c r="O58" s="47">
        <v>78.5</v>
      </c>
      <c r="P58" s="40">
        <f t="shared" si="0"/>
        <v>21.5</v>
      </c>
    </row>
    <row r="59" spans="7:16" ht="15.75" thickBot="1" x14ac:dyDescent="0.3">
      <c r="G59" s="38">
        <v>56</v>
      </c>
      <c r="H59" s="39">
        <v>56</v>
      </c>
      <c r="I59" s="40">
        <v>44</v>
      </c>
      <c r="N59" s="38">
        <v>55</v>
      </c>
      <c r="O59" s="47">
        <v>80</v>
      </c>
      <c r="P59" s="40">
        <f t="shared" si="0"/>
        <v>20</v>
      </c>
    </row>
    <row r="60" spans="7:16" ht="15.75" thickBot="1" x14ac:dyDescent="0.3">
      <c r="G60" s="38">
        <v>57</v>
      </c>
      <c r="H60" s="39">
        <v>57</v>
      </c>
      <c r="I60" s="40">
        <v>43</v>
      </c>
      <c r="N60" s="38">
        <v>56</v>
      </c>
      <c r="O60" s="47">
        <v>81.5</v>
      </c>
      <c r="P60" s="40">
        <f t="shared" si="0"/>
        <v>18.5</v>
      </c>
    </row>
    <row r="61" spans="7:16" ht="15.75" thickBot="1" x14ac:dyDescent="0.3">
      <c r="G61" s="38">
        <v>58</v>
      </c>
      <c r="H61" s="39">
        <v>58</v>
      </c>
      <c r="I61" s="40">
        <v>42</v>
      </c>
      <c r="N61" s="38">
        <v>57</v>
      </c>
      <c r="O61" s="47">
        <v>83</v>
      </c>
      <c r="P61" s="40">
        <f t="shared" si="0"/>
        <v>17</v>
      </c>
    </row>
    <row r="62" spans="7:16" ht="15.75" thickBot="1" x14ac:dyDescent="0.3">
      <c r="G62" s="38">
        <v>59</v>
      </c>
      <c r="H62" s="39">
        <v>59</v>
      </c>
      <c r="I62" s="40">
        <v>41</v>
      </c>
      <c r="N62" s="38">
        <v>58</v>
      </c>
      <c r="O62" s="47">
        <v>84.5</v>
      </c>
      <c r="P62" s="40">
        <f t="shared" si="0"/>
        <v>15.5</v>
      </c>
    </row>
    <row r="63" spans="7:16" ht="15.75" thickBot="1" x14ac:dyDescent="0.3">
      <c r="G63" s="38">
        <v>60</v>
      </c>
      <c r="H63" s="39">
        <v>60</v>
      </c>
      <c r="I63" s="40">
        <v>40</v>
      </c>
      <c r="N63" s="38">
        <v>59</v>
      </c>
      <c r="O63" s="47">
        <v>85</v>
      </c>
      <c r="P63" s="61">
        <f t="shared" si="0"/>
        <v>14</v>
      </c>
    </row>
    <row r="64" spans="7:16" ht="15.75" thickBot="1" x14ac:dyDescent="0.3">
      <c r="G64" s="38">
        <v>61</v>
      </c>
      <c r="H64" s="39">
        <v>61</v>
      </c>
      <c r="I64" s="40">
        <v>39</v>
      </c>
      <c r="N64" s="38">
        <v>60</v>
      </c>
    </row>
    <row r="65" spans="7:15" ht="15.75" thickBot="1" x14ac:dyDescent="0.3">
      <c r="G65" s="38">
        <v>62</v>
      </c>
      <c r="H65" s="39">
        <v>62</v>
      </c>
      <c r="I65" s="40">
        <v>38</v>
      </c>
      <c r="N65" s="38">
        <v>61</v>
      </c>
      <c r="O65" s="70"/>
    </row>
    <row r="66" spans="7:15" ht="15.75" thickBot="1" x14ac:dyDescent="0.3">
      <c r="G66" s="38">
        <v>63</v>
      </c>
      <c r="H66" s="39">
        <v>63</v>
      </c>
      <c r="I66" s="40">
        <v>37</v>
      </c>
      <c r="N66" s="38">
        <v>62</v>
      </c>
      <c r="O66" s="70"/>
    </row>
    <row r="67" spans="7:15" ht="15.75" thickBot="1" x14ac:dyDescent="0.3">
      <c r="G67" s="38">
        <v>64</v>
      </c>
      <c r="H67" s="39">
        <v>64</v>
      </c>
      <c r="I67" s="40">
        <v>36</v>
      </c>
      <c r="N67" s="38">
        <v>63</v>
      </c>
      <c r="O67" s="70"/>
    </row>
    <row r="68" spans="7:15" ht="15.75" thickBot="1" x14ac:dyDescent="0.3">
      <c r="G68" s="38">
        <v>65</v>
      </c>
      <c r="H68" s="39">
        <v>65</v>
      </c>
      <c r="I68" s="40">
        <v>35</v>
      </c>
      <c r="N68" s="38">
        <v>64</v>
      </c>
      <c r="O68" s="70"/>
    </row>
    <row r="69" spans="7:15" ht="15.75" thickBot="1" x14ac:dyDescent="0.3">
      <c r="G69" s="38">
        <v>66</v>
      </c>
      <c r="H69" s="39">
        <v>66</v>
      </c>
      <c r="I69" s="40">
        <v>34</v>
      </c>
      <c r="N69" s="38">
        <v>65</v>
      </c>
      <c r="O69" s="70"/>
    </row>
    <row r="70" spans="7:15" ht="15.75" thickBot="1" x14ac:dyDescent="0.3">
      <c r="G70" s="38">
        <v>67</v>
      </c>
      <c r="H70" s="39">
        <v>67</v>
      </c>
      <c r="I70" s="40">
        <v>33</v>
      </c>
      <c r="N70" s="38">
        <v>66</v>
      </c>
      <c r="O70" s="70"/>
    </row>
    <row r="71" spans="7:15" ht="15.75" thickBot="1" x14ac:dyDescent="0.3">
      <c r="G71" s="38">
        <v>68</v>
      </c>
      <c r="H71" s="39">
        <v>68</v>
      </c>
      <c r="I71" s="40">
        <v>32</v>
      </c>
      <c r="N71" s="38">
        <v>67</v>
      </c>
      <c r="O71" s="70"/>
    </row>
    <row r="72" spans="7:15" ht="15.75" thickBot="1" x14ac:dyDescent="0.3">
      <c r="G72" s="38">
        <v>69</v>
      </c>
      <c r="H72" s="39">
        <v>69</v>
      </c>
      <c r="I72" s="40">
        <v>31</v>
      </c>
      <c r="N72" s="38">
        <v>68</v>
      </c>
      <c r="O72" s="70"/>
    </row>
    <row r="73" spans="7:15" ht="15.75" thickBot="1" x14ac:dyDescent="0.3">
      <c r="G73" s="38">
        <v>70</v>
      </c>
      <c r="H73" s="39">
        <v>70</v>
      </c>
      <c r="I73" s="61">
        <v>30</v>
      </c>
      <c r="N73" s="38">
        <v>69</v>
      </c>
      <c r="O73" s="70"/>
    </row>
    <row r="74" spans="7:15" ht="15.75" thickBot="1" x14ac:dyDescent="0.3">
      <c r="I74" s="72"/>
      <c r="N74" s="38">
        <v>70</v>
      </c>
      <c r="O74" s="70"/>
    </row>
    <row r="75" spans="7:15" ht="15.75" thickBot="1" x14ac:dyDescent="0.3">
      <c r="N75" s="38"/>
      <c r="O75" s="70"/>
    </row>
  </sheetData>
  <mergeCells count="2">
    <mergeCell ref="B2:F2"/>
    <mergeCell ref="G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9100-9B0B-4E5A-B17E-EF93617F0E94}">
  <dimension ref="A1:K16"/>
  <sheetViews>
    <sheetView workbookViewId="0">
      <selection activeCell="J10" activeCellId="2" sqref="J11 J3:J4 J10"/>
    </sheetView>
  </sheetViews>
  <sheetFormatPr defaultRowHeight="16.5" x14ac:dyDescent="0.3"/>
  <cols>
    <col min="1" max="1" width="3.28515625" style="4" bestFit="1" customWidth="1"/>
    <col min="2" max="2" width="9.42578125" style="4" bestFit="1" customWidth="1"/>
    <col min="3" max="3" width="9.85546875" style="4" bestFit="1" customWidth="1"/>
    <col min="4" max="4" width="15.28515625" style="4" bestFit="1" customWidth="1"/>
    <col min="5" max="5" width="7.5703125" style="4" bestFit="1" customWidth="1"/>
    <col min="6" max="6" width="5" style="4" bestFit="1" customWidth="1"/>
    <col min="7" max="8" width="11.140625" style="4" bestFit="1" customWidth="1"/>
    <col min="9" max="9" width="14.7109375" style="4" bestFit="1" customWidth="1"/>
    <col min="10" max="10" width="9.7109375" style="4" bestFit="1" customWidth="1"/>
    <col min="11" max="11" width="8" style="4" bestFit="1" customWidth="1"/>
    <col min="12" max="16384" width="9.140625" style="4"/>
  </cols>
  <sheetData>
    <row r="1" spans="1:11" s="3" customFormat="1" ht="33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6</v>
      </c>
      <c r="I1" s="2" t="s">
        <v>7</v>
      </c>
      <c r="J1" s="2" t="s">
        <v>8</v>
      </c>
      <c r="K1" s="3" t="s">
        <v>13</v>
      </c>
    </row>
    <row r="2" spans="1:11" x14ac:dyDescent="0.3">
      <c r="A2" s="4">
        <v>1</v>
      </c>
      <c r="B2" s="4" t="s">
        <v>9</v>
      </c>
      <c r="C2" s="4" t="s">
        <v>10</v>
      </c>
      <c r="D2" s="4" t="s">
        <v>11</v>
      </c>
      <c r="E2" s="4">
        <v>101</v>
      </c>
      <c r="F2" s="4" t="s">
        <v>12</v>
      </c>
      <c r="G2" s="5">
        <v>119</v>
      </c>
      <c r="H2" s="5">
        <f>G2*10.764</f>
        <v>1280.9159999999999</v>
      </c>
      <c r="I2" s="5">
        <v>51240000</v>
      </c>
      <c r="J2" s="5">
        <f t="shared" ref="J2:J12" si="0">I2/H2</f>
        <v>40002.623122827725</v>
      </c>
      <c r="K2" s="4" t="s">
        <v>14</v>
      </c>
    </row>
    <row r="3" spans="1:11" x14ac:dyDescent="0.3">
      <c r="A3" s="4">
        <v>2</v>
      </c>
      <c r="B3" s="4" t="s">
        <v>16</v>
      </c>
      <c r="C3" s="4" t="s">
        <v>17</v>
      </c>
      <c r="D3" s="4" t="s">
        <v>18</v>
      </c>
      <c r="E3" s="4">
        <v>1002</v>
      </c>
      <c r="F3" s="4" t="s">
        <v>19</v>
      </c>
      <c r="G3" s="5"/>
      <c r="H3" s="5">
        <v>793</v>
      </c>
      <c r="I3" s="5">
        <v>27755000</v>
      </c>
      <c r="J3" s="5">
        <f t="shared" si="0"/>
        <v>35000</v>
      </c>
      <c r="K3" s="4" t="s">
        <v>20</v>
      </c>
    </row>
    <row r="4" spans="1:11" x14ac:dyDescent="0.3">
      <c r="A4" s="4">
        <v>3</v>
      </c>
      <c r="B4" s="4" t="s">
        <v>21</v>
      </c>
      <c r="C4" s="4" t="s">
        <v>22</v>
      </c>
      <c r="D4" s="4" t="s">
        <v>23</v>
      </c>
      <c r="E4" s="4">
        <v>1003</v>
      </c>
      <c r="F4" s="4" t="s">
        <v>19</v>
      </c>
      <c r="G4" s="5"/>
      <c r="H4" s="5">
        <v>953</v>
      </c>
      <c r="I4" s="5">
        <v>37167000</v>
      </c>
      <c r="J4" s="5">
        <f t="shared" si="0"/>
        <v>39000</v>
      </c>
      <c r="K4" s="4" t="s">
        <v>24</v>
      </c>
    </row>
    <row r="5" spans="1:11" x14ac:dyDescent="0.3">
      <c r="A5" s="4">
        <v>4</v>
      </c>
      <c r="B5" s="4" t="s">
        <v>25</v>
      </c>
      <c r="C5" s="4" t="s">
        <v>10</v>
      </c>
      <c r="D5" s="4" t="s">
        <v>11</v>
      </c>
      <c r="E5" s="4">
        <v>901</v>
      </c>
      <c r="F5" s="4" t="s">
        <v>15</v>
      </c>
      <c r="G5" s="5">
        <v>119</v>
      </c>
      <c r="H5" s="5">
        <f>G5*10.764</f>
        <v>1280.9159999999999</v>
      </c>
      <c r="I5" s="5">
        <v>51240000</v>
      </c>
      <c r="J5" s="5">
        <f t="shared" si="0"/>
        <v>40002.623122827725</v>
      </c>
      <c r="K5" s="4" t="s">
        <v>14</v>
      </c>
    </row>
    <row r="6" spans="1:11" x14ac:dyDescent="0.3">
      <c r="A6" s="4">
        <v>5</v>
      </c>
      <c r="B6" s="4" t="s">
        <v>26</v>
      </c>
      <c r="C6" s="4" t="s">
        <v>10</v>
      </c>
      <c r="D6" s="4" t="s">
        <v>11</v>
      </c>
      <c r="E6" s="4">
        <v>701</v>
      </c>
      <c r="F6" s="4" t="s">
        <v>27</v>
      </c>
      <c r="G6" s="5">
        <v>119</v>
      </c>
      <c r="H6" s="5">
        <f>G6*10.764</f>
        <v>1280.9159999999999</v>
      </c>
      <c r="I6" s="5">
        <v>51240000</v>
      </c>
      <c r="J6" s="5">
        <f t="shared" si="0"/>
        <v>40002.623122827725</v>
      </c>
      <c r="K6" s="4" t="s">
        <v>14</v>
      </c>
    </row>
    <row r="7" spans="1:11" x14ac:dyDescent="0.3">
      <c r="A7" s="4">
        <v>6</v>
      </c>
      <c r="B7" s="4" t="s">
        <v>28</v>
      </c>
      <c r="C7" s="4" t="s">
        <v>10</v>
      </c>
      <c r="D7" s="4" t="s">
        <v>11</v>
      </c>
      <c r="E7" s="4">
        <v>401</v>
      </c>
      <c r="F7" s="4" t="s">
        <v>29</v>
      </c>
      <c r="G7" s="5">
        <v>119</v>
      </c>
      <c r="H7" s="5">
        <f>G7*10.764</f>
        <v>1280.9159999999999</v>
      </c>
      <c r="I7" s="5">
        <v>51240000</v>
      </c>
      <c r="J7" s="5">
        <f t="shared" si="0"/>
        <v>40002.623122827725</v>
      </c>
      <c r="K7" s="4" t="s">
        <v>14</v>
      </c>
    </row>
    <row r="8" spans="1:11" x14ac:dyDescent="0.3">
      <c r="A8" s="4">
        <v>7</v>
      </c>
      <c r="B8" s="4" t="s">
        <v>30</v>
      </c>
      <c r="C8" s="4" t="s">
        <v>10</v>
      </c>
      <c r="D8" s="4" t="s">
        <v>11</v>
      </c>
      <c r="E8" s="4">
        <v>301</v>
      </c>
      <c r="F8" s="4" t="s">
        <v>31</v>
      </c>
      <c r="G8" s="5">
        <v>119</v>
      </c>
      <c r="H8" s="5">
        <f>G8*10.764</f>
        <v>1280.9159999999999</v>
      </c>
      <c r="I8" s="5">
        <v>51240000</v>
      </c>
      <c r="J8" s="5">
        <f t="shared" si="0"/>
        <v>40002.623122827725</v>
      </c>
      <c r="K8" s="4" t="s">
        <v>14</v>
      </c>
    </row>
    <row r="9" spans="1:11" x14ac:dyDescent="0.3">
      <c r="A9" s="4">
        <v>8</v>
      </c>
      <c r="B9" s="4" t="s">
        <v>32</v>
      </c>
      <c r="C9" s="4" t="s">
        <v>10</v>
      </c>
      <c r="D9" s="4" t="s">
        <v>11</v>
      </c>
      <c r="E9" s="4">
        <v>201</v>
      </c>
      <c r="F9" s="4" t="s">
        <v>33</v>
      </c>
      <c r="G9" s="5">
        <v>119</v>
      </c>
      <c r="H9" s="5">
        <f>G9*10.764</f>
        <v>1280.9159999999999</v>
      </c>
      <c r="I9" s="5">
        <v>51240000</v>
      </c>
      <c r="J9" s="5">
        <f t="shared" si="0"/>
        <v>40002.623122827725</v>
      </c>
      <c r="K9" s="4" t="s">
        <v>14</v>
      </c>
    </row>
    <row r="10" spans="1:11" x14ac:dyDescent="0.3">
      <c r="A10" s="4">
        <v>9</v>
      </c>
      <c r="B10" s="4" t="s">
        <v>34</v>
      </c>
      <c r="C10" s="4" t="s">
        <v>10</v>
      </c>
      <c r="D10" s="4" t="s">
        <v>35</v>
      </c>
      <c r="E10" s="4">
        <v>702</v>
      </c>
      <c r="F10" s="4" t="s">
        <v>27</v>
      </c>
      <c r="G10" s="5"/>
      <c r="H10" s="5">
        <v>716.77</v>
      </c>
      <c r="I10" s="5">
        <v>20700000</v>
      </c>
      <c r="J10" s="5">
        <f t="shared" si="0"/>
        <v>28879.556901097982</v>
      </c>
      <c r="K10" s="4" t="s">
        <v>36</v>
      </c>
    </row>
    <row r="11" spans="1:11" x14ac:dyDescent="0.3">
      <c r="A11" s="4">
        <v>10</v>
      </c>
      <c r="B11" s="4" t="s">
        <v>37</v>
      </c>
      <c r="C11" s="4" t="s">
        <v>10</v>
      </c>
      <c r="D11" s="4" t="s">
        <v>35</v>
      </c>
      <c r="E11" s="4">
        <v>703</v>
      </c>
      <c r="F11" s="4" t="s">
        <v>27</v>
      </c>
      <c r="G11" s="5"/>
      <c r="H11" s="5">
        <v>718.28</v>
      </c>
      <c r="I11" s="5">
        <v>20800000</v>
      </c>
      <c r="J11" s="5">
        <f t="shared" si="0"/>
        <v>28958.066492175753</v>
      </c>
      <c r="K11" s="4" t="s">
        <v>36</v>
      </c>
    </row>
    <row r="12" spans="1:11" x14ac:dyDescent="0.3">
      <c r="A12" s="4">
        <v>11</v>
      </c>
      <c r="B12" s="4" t="s">
        <v>38</v>
      </c>
      <c r="C12" s="4" t="s">
        <v>39</v>
      </c>
      <c r="D12" s="4" t="s">
        <v>40</v>
      </c>
      <c r="E12" s="4">
        <v>603</v>
      </c>
      <c r="F12" s="4" t="s">
        <v>41</v>
      </c>
      <c r="G12" s="5"/>
      <c r="H12" s="5">
        <v>883.7</v>
      </c>
      <c r="I12" s="5">
        <v>24724000</v>
      </c>
      <c r="J12" s="5">
        <f t="shared" si="0"/>
        <v>27977.820527328277</v>
      </c>
      <c r="K12" s="4" t="s">
        <v>42</v>
      </c>
    </row>
    <row r="13" spans="1:11" x14ac:dyDescent="0.3">
      <c r="G13" s="5"/>
      <c r="H13" s="5"/>
      <c r="I13" s="5"/>
      <c r="J13" s="5"/>
    </row>
    <row r="14" spans="1:11" x14ac:dyDescent="0.3">
      <c r="G14" s="5"/>
      <c r="H14" s="5"/>
      <c r="I14" s="5"/>
      <c r="J14" s="5"/>
    </row>
    <row r="15" spans="1:11" x14ac:dyDescent="0.3">
      <c r="G15" s="5"/>
      <c r="H15" s="5"/>
      <c r="I15" s="5"/>
      <c r="J15" s="5"/>
    </row>
    <row r="16" spans="1:11" x14ac:dyDescent="0.3">
      <c r="G16" s="5"/>
      <c r="H16" s="5"/>
      <c r="I16" s="5"/>
      <c r="J16" s="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7A7AE-BB3C-4C47-A10F-AB0092D41C6B}">
  <dimension ref="A1"/>
  <sheetViews>
    <sheetView workbookViewId="0">
      <selection sqref="A1:XFD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4163-ADC3-44B7-8291-5B820C1F0925}">
  <dimension ref="A1:F26"/>
  <sheetViews>
    <sheetView workbookViewId="0">
      <selection activeCell="I12" sqref="I12"/>
    </sheetView>
  </sheetViews>
  <sheetFormatPr defaultRowHeight="15" x14ac:dyDescent="0.25"/>
  <cols>
    <col min="4" max="6" width="9.140625" style="1"/>
  </cols>
  <sheetData>
    <row r="1" spans="1:6" x14ac:dyDescent="0.25">
      <c r="A1">
        <v>12.36</v>
      </c>
    </row>
    <row r="2" spans="1:6" x14ac:dyDescent="0.25">
      <c r="A2">
        <v>9.91</v>
      </c>
      <c r="D2" s="1">
        <f>3.23+6.79</f>
        <v>10.02</v>
      </c>
      <c r="E2" s="1">
        <v>12.48</v>
      </c>
      <c r="F2" s="1">
        <f>D2*E2</f>
        <v>125.0496</v>
      </c>
    </row>
    <row r="3" spans="1:6" x14ac:dyDescent="0.25">
      <c r="A3">
        <v>12.84</v>
      </c>
      <c r="D3" s="1">
        <v>2.08</v>
      </c>
      <c r="E3" s="1">
        <v>3.96</v>
      </c>
      <c r="F3" s="1">
        <f t="shared" ref="F3:F4" si="0">D3*E3</f>
        <v>8.2368000000000006</v>
      </c>
    </row>
    <row r="4" spans="1:6" x14ac:dyDescent="0.25">
      <c r="A4">
        <v>10.09</v>
      </c>
      <c r="D4" s="1">
        <v>1.54</v>
      </c>
      <c r="E4" s="1">
        <v>1.76</v>
      </c>
      <c r="F4" s="1">
        <f t="shared" si="0"/>
        <v>2.7103999999999999</v>
      </c>
    </row>
    <row r="5" spans="1:6" x14ac:dyDescent="0.25">
      <c r="A5">
        <v>7.94</v>
      </c>
      <c r="F5" s="1">
        <f>SUM(F2:F4)</f>
        <v>135.99679999999998</v>
      </c>
    </row>
    <row r="6" spans="1:6" x14ac:dyDescent="0.25">
      <c r="A6">
        <v>23.56</v>
      </c>
      <c r="F6" s="1">
        <f>F5*10.764</f>
        <v>1463.8695551999997</v>
      </c>
    </row>
    <row r="7" spans="1:6" x14ac:dyDescent="0.25">
      <c r="A7">
        <v>11.94</v>
      </c>
    </row>
    <row r="8" spans="1:6" x14ac:dyDescent="0.25">
      <c r="A8">
        <v>13.57</v>
      </c>
    </row>
    <row r="9" spans="1:6" x14ac:dyDescent="0.25">
      <c r="A9">
        <v>10.23</v>
      </c>
    </row>
    <row r="10" spans="1:6" x14ac:dyDescent="0.25">
      <c r="A10">
        <v>13.79</v>
      </c>
    </row>
    <row r="11" spans="1:6" x14ac:dyDescent="0.25">
      <c r="A11">
        <v>17.28</v>
      </c>
    </row>
    <row r="12" spans="1:6" x14ac:dyDescent="0.25">
      <c r="A12">
        <v>8.93</v>
      </c>
    </row>
    <row r="13" spans="1:6" x14ac:dyDescent="0.25">
      <c r="A13">
        <v>20.399999999999999</v>
      </c>
    </row>
    <row r="14" spans="1:6" x14ac:dyDescent="0.25">
      <c r="A14">
        <v>7.83</v>
      </c>
    </row>
    <row r="15" spans="1:6" x14ac:dyDescent="0.25">
      <c r="A15">
        <v>24.83</v>
      </c>
    </row>
    <row r="16" spans="1:6" x14ac:dyDescent="0.25">
      <c r="A16">
        <v>17.809999999999999</v>
      </c>
    </row>
    <row r="17" spans="1:1" x14ac:dyDescent="0.25">
      <c r="A17">
        <v>4.17</v>
      </c>
    </row>
    <row r="18" spans="1:1" x14ac:dyDescent="0.25">
      <c r="A18">
        <v>17.809999999999999</v>
      </c>
    </row>
    <row r="19" spans="1:1" x14ac:dyDescent="0.25">
      <c r="A19">
        <v>4.17</v>
      </c>
    </row>
    <row r="20" spans="1:1" x14ac:dyDescent="0.25">
      <c r="A20">
        <v>17.809999999999999</v>
      </c>
    </row>
    <row r="21" spans="1:1" x14ac:dyDescent="0.25">
      <c r="A21">
        <v>15.53</v>
      </c>
    </row>
    <row r="22" spans="1:1" x14ac:dyDescent="0.25">
      <c r="A22">
        <v>2.61</v>
      </c>
    </row>
    <row r="23" spans="1:1" x14ac:dyDescent="0.25">
      <c r="A23">
        <v>32.17</v>
      </c>
    </row>
    <row r="24" spans="1:1" x14ac:dyDescent="0.25">
      <c r="A24">
        <v>4.7699999999999996</v>
      </c>
    </row>
    <row r="25" spans="1:1" x14ac:dyDescent="0.25">
      <c r="A25">
        <f>SUM(A1:A24)</f>
        <v>322.35000000000002</v>
      </c>
    </row>
    <row r="26" spans="1:1" x14ac:dyDescent="0.25">
      <c r="A26">
        <f>A25*10.764</f>
        <v>3469.7754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1ECA8-2607-44E6-BACE-F4D0E734D7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6E10-31C2-43DC-9379-99978AEEF2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Summary</vt:lpstr>
      <vt:lpstr>Calculation of 4th Floor</vt:lpstr>
      <vt:lpstr>Calculation of 1st Floor</vt:lpstr>
      <vt:lpstr>Depreciation (2)</vt:lpstr>
      <vt:lpstr>Sales Instances</vt:lpstr>
      <vt:lpstr>RR</vt:lpstr>
      <vt:lpstr>Sheet2</vt:lpstr>
      <vt:lpstr>Sheet8</vt:lpstr>
      <vt:lpstr>Sheet9</vt:lpstr>
      <vt:lpstr>Sheet11</vt:lpstr>
      <vt:lpstr>Sheet12</vt:lpstr>
      <vt:lpstr>Sheet13</vt:lpstr>
      <vt:lpstr>Summary!Print_Area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cp:lastPrinted>2024-06-13T05:56:53Z</cp:lastPrinted>
  <dcterms:created xsi:type="dcterms:W3CDTF">2024-06-12T06:01:15Z</dcterms:created>
  <dcterms:modified xsi:type="dcterms:W3CDTF">2024-06-13T09:11:03Z</dcterms:modified>
</cp:coreProperties>
</file>