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MPIL\"/>
    </mc:Choice>
  </mc:AlternateContent>
  <xr:revisionPtr revIDLastSave="0" documentId="13_ncr:1_{4CD540DA-C311-47E4-8EB2-0074A4020D99}" xr6:coauthVersionLast="47" xr6:coauthVersionMax="47" xr10:uidLastSave="{00000000-0000-0000-0000-000000000000}"/>
  <bookViews>
    <workbookView xWindow="3510" yWindow="15" windowWidth="14025" windowHeight="15465" xr2:uid="{00000000-000D-0000-FFFF-FFFF00000000}"/>
  </bookViews>
  <sheets>
    <sheet name="Valuation VCIPL" sheetId="4" r:id="rId1"/>
    <sheet name="Sheet1" sheetId="5" r:id="rId2"/>
  </sheets>
  <calcPr calcId="191029"/>
</workbook>
</file>

<file path=xl/calcChain.xml><?xml version="1.0" encoding="utf-8"?>
<calcChain xmlns="http://schemas.openxmlformats.org/spreadsheetml/2006/main">
  <c r="B46" i="4" l="1"/>
  <c r="D34" i="4"/>
  <c r="D35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B34" i="4"/>
  <c r="G19" i="4"/>
  <c r="I19" i="4" s="1"/>
  <c r="J19" i="4" s="1"/>
  <c r="K19" i="4" s="1"/>
  <c r="H19" i="4"/>
  <c r="N19" i="4"/>
  <c r="G13" i="4"/>
  <c r="I13" i="4" s="1"/>
  <c r="J13" i="4" s="1"/>
  <c r="K13" i="4" s="1"/>
  <c r="H13" i="4"/>
  <c r="N13" i="4"/>
  <c r="L13" i="4" l="1"/>
  <c r="L19" i="4"/>
  <c r="G10" i="4" l="1"/>
  <c r="H10" i="4" s="1"/>
  <c r="N10" i="4"/>
  <c r="G12" i="4"/>
  <c r="H12" i="4" s="1"/>
  <c r="N12" i="4"/>
  <c r="G14" i="4"/>
  <c r="H14" i="4" s="1"/>
  <c r="N14" i="4"/>
  <c r="G15" i="4"/>
  <c r="H15" i="4" s="1"/>
  <c r="N15" i="4"/>
  <c r="G16" i="4"/>
  <c r="H16" i="4" s="1"/>
  <c r="N16" i="4"/>
  <c r="G17" i="4"/>
  <c r="H17" i="4" s="1"/>
  <c r="N17" i="4"/>
  <c r="G18" i="4"/>
  <c r="H18" i="4" s="1"/>
  <c r="N18" i="4"/>
  <c r="G20" i="4"/>
  <c r="H20" i="4" s="1"/>
  <c r="N20" i="4"/>
  <c r="G21" i="4"/>
  <c r="H21" i="4" s="1"/>
  <c r="N21" i="4"/>
  <c r="G22" i="4"/>
  <c r="H22" i="4" s="1"/>
  <c r="N22" i="4"/>
  <c r="G23" i="4"/>
  <c r="H23" i="4" s="1"/>
  <c r="N23" i="4"/>
  <c r="G24" i="4"/>
  <c r="H24" i="4" s="1"/>
  <c r="N24" i="4"/>
  <c r="G25" i="4"/>
  <c r="H25" i="4" s="1"/>
  <c r="N25" i="4"/>
  <c r="I25" i="4" l="1"/>
  <c r="J25" i="4" s="1"/>
  <c r="K25" i="4" s="1"/>
  <c r="L25" i="4" s="1"/>
  <c r="I20" i="4"/>
  <c r="J20" i="4" s="1"/>
  <c r="K20" i="4" s="1"/>
  <c r="L20" i="4" s="1"/>
  <c r="I18" i="4"/>
  <c r="J18" i="4" s="1"/>
  <c r="K18" i="4" s="1"/>
  <c r="L18" i="4" s="1"/>
  <c r="I17" i="4"/>
  <c r="J17" i="4" s="1"/>
  <c r="K17" i="4" s="1"/>
  <c r="L17" i="4" s="1"/>
  <c r="I16" i="4"/>
  <c r="J16" i="4" s="1"/>
  <c r="K16" i="4" s="1"/>
  <c r="L16" i="4" s="1"/>
  <c r="I15" i="4"/>
  <c r="J15" i="4" s="1"/>
  <c r="K15" i="4" s="1"/>
  <c r="L15" i="4" s="1"/>
  <c r="I14" i="4"/>
  <c r="J14" i="4" s="1"/>
  <c r="K14" i="4" s="1"/>
  <c r="L14" i="4" s="1"/>
  <c r="I12" i="4"/>
  <c r="J12" i="4" s="1"/>
  <c r="K12" i="4" s="1"/>
  <c r="L12" i="4" s="1"/>
  <c r="I21" i="4"/>
  <c r="J21" i="4" s="1"/>
  <c r="K21" i="4" s="1"/>
  <c r="L21" i="4" s="1"/>
  <c r="I24" i="4"/>
  <c r="J24" i="4" s="1"/>
  <c r="K24" i="4" s="1"/>
  <c r="L24" i="4" s="1"/>
  <c r="I23" i="4"/>
  <c r="J23" i="4" s="1"/>
  <c r="K23" i="4" s="1"/>
  <c r="L23" i="4" s="1"/>
  <c r="I22" i="4"/>
  <c r="J22" i="4" s="1"/>
  <c r="K22" i="4" s="1"/>
  <c r="L22" i="4" s="1"/>
  <c r="I10" i="4"/>
  <c r="J10" i="4" s="1"/>
  <c r="K10" i="4" s="1"/>
  <c r="M10" i="4" s="1"/>
  <c r="L10" i="4" s="1"/>
  <c r="B4" i="4" l="1"/>
  <c r="N26" i="4"/>
  <c r="B31" i="4" l="1"/>
  <c r="B41" i="4" s="1"/>
  <c r="C4" i="4"/>
  <c r="B39" i="4"/>
  <c r="B42" i="4" l="1"/>
  <c r="B47" i="4" l="1"/>
  <c r="L26" i="4"/>
  <c r="B40" i="4" l="1"/>
  <c r="B43" i="4" s="1"/>
  <c r="B44" i="4" s="1"/>
  <c r="B45" i="4" l="1"/>
</calcChain>
</file>

<file path=xl/sharedStrings.xml><?xml version="1.0" encoding="utf-8"?>
<sst xmlns="http://schemas.openxmlformats.org/spreadsheetml/2006/main" count="63" uniqueCount="52">
  <si>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</si>
  <si>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</si>
  <si>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</si>
  <si>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</si>
  <si>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</si>
  <si>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</si>
  <si>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</si>
  <si>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</si>
  <si>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</si>
  <si>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</si>
  <si>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</si>
  <si>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</si>
  <si>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</si>
  <si>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</si>
  <si>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</si>
  <si>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</si>
  <si>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</si>
  <si>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</si>
  <si>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</si>
  <si>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</si>
  <si>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</si>
  <si>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</si>
  <si>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</si>
  <si>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</si>
  <si>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</si>
  <si>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</si>
  <si>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</si>
  <si>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</si>
  <si>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</si>
  <si>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</si>
  <si>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</si>
  <si>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</si>
  <si>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Ground Floor</t>
  </si>
  <si>
    <t>First Floor</t>
  </si>
  <si>
    <t>Watchman Cabin</t>
  </si>
  <si>
    <t>RR Rate of 2024</t>
  </si>
  <si>
    <t>Year of Const.</t>
  </si>
  <si>
    <t>Particulars</t>
  </si>
  <si>
    <t>Plot No. D1 &amp; D2</t>
  </si>
  <si>
    <t>Main Factory Shed</t>
  </si>
  <si>
    <t>Office Building</t>
  </si>
  <si>
    <t>Second Floor</t>
  </si>
  <si>
    <t>Lean to shed</t>
  </si>
  <si>
    <t>Porta Cabin for Weighbridge</t>
  </si>
  <si>
    <t>Porta Cabin under work area (B)</t>
  </si>
  <si>
    <t>Parking Shed</t>
  </si>
  <si>
    <t>Transformer Shed</t>
  </si>
  <si>
    <t>Work Area (A)</t>
  </si>
  <si>
    <t>Work Area (B)</t>
  </si>
  <si>
    <t>Lean to shed B)</t>
  </si>
  <si>
    <t xml:space="preserve">Short Blasting shed </t>
  </si>
  <si>
    <t>Canteen &amp;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</si>
</sst>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0" fontId="1" fillId="0" borderId="1" xfId="0" applyFont="1" applyBorder="1"/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553718</xdr:colOff>
      <xdr:row>32</xdr:row>
      <xdr:rowOff>105640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4EDEE8-BF05-88D6-F2FB-45EABE2F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88118" cy="620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N18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27" sqref="B27"/>
    </sheetView>
  </sheetViews>
  <sheetFormatPr defaultColWidth="12.5703125" defaultRowHeight="16.5" x14ac:dyDescent="0.3"/>
  <cols>
    <col min="1" max="1" width="18.7109375" style="15" customWidth="1"/>
    <col min="2" max="2" width="14.7109375" style="53" bestFit="1" customWidth="1"/>
    <col min="3" max="3" width="14.140625" style="1" bestFit="1" customWidth="1"/>
    <col min="4" max="4" width="11.85546875" style="1" hidden="1" customWidth="1"/>
    <col min="5" max="5" width="8.140625" style="1" bestFit="1" customWidth="1"/>
    <col min="6" max="6" width="10.7109375" style="3" bestFit="1" customWidth="1"/>
    <col min="7" max="7" width="7.28515625" style="3" bestFit="1" customWidth="1"/>
    <col min="8" max="8" width="9" style="3" hidden="1" customWidth="1"/>
    <col min="9" max="9" width="13.85546875" style="3" hidden="1" customWidth="1"/>
    <col min="10" max="10" width="8.85546875" style="1" hidden="1" customWidth="1"/>
    <col min="11" max="11" width="14" style="3" bestFit="1" customWidth="1"/>
    <col min="12" max="12" width="13.85546875" style="1" hidden="1" customWidth="1"/>
    <col min="13" max="14" width="14.85546875" style="3" bestFit="1" customWidth="1"/>
    <col min="15" max="16384" width="12.5703125" style="1"/>
  </cols>
  <sheetData>
    <row r="1" spans="1:14" x14ac:dyDescent="0.3">
      <c r="A1" s="5" t="s">
        <v>10</v>
      </c>
      <c r="B1" s="45"/>
    </row>
    <row r="2" spans="1:14" x14ac:dyDescent="0.3">
      <c r="A2" s="11" t="s">
        <v>8</v>
      </c>
      <c r="B2" s="13">
        <v>18487</v>
      </c>
      <c r="C2" s="39" t="s">
        <v>35</v>
      </c>
      <c r="F2" s="1"/>
      <c r="G2" s="1"/>
      <c r="H2" s="1"/>
      <c r="J2" s="3"/>
      <c r="L2" s="3"/>
      <c r="M2" s="1"/>
      <c r="N2" s="1"/>
    </row>
    <row r="3" spans="1:14" x14ac:dyDescent="0.3">
      <c r="A3" s="12" t="s">
        <v>4</v>
      </c>
      <c r="B3" s="47">
        <v>15500</v>
      </c>
      <c r="C3" s="13">
        <v>4290</v>
      </c>
      <c r="E3" s="17"/>
      <c r="F3" s="18"/>
      <c r="G3" s="1"/>
      <c r="J3" s="3"/>
      <c r="L3" s="3"/>
      <c r="M3" s="1"/>
      <c r="N3" s="1"/>
    </row>
    <row r="4" spans="1:14" x14ac:dyDescent="0.3">
      <c r="A4" s="40" t="s">
        <v>15</v>
      </c>
      <c r="B4" s="46">
        <f>ROUND((B2*B3),0)</f>
        <v>286548500</v>
      </c>
      <c r="C4" s="13">
        <f>C3*B2</f>
        <v>79309230</v>
      </c>
      <c r="E4" s="17"/>
      <c r="F4" s="19"/>
      <c r="G4" s="1"/>
      <c r="J4" s="3"/>
      <c r="L4" s="3"/>
      <c r="M4" s="1"/>
      <c r="N4" s="1"/>
    </row>
    <row r="5" spans="1:14" x14ac:dyDescent="0.3">
      <c r="A5" s="41"/>
      <c r="B5" s="48"/>
      <c r="C5" s="42"/>
      <c r="E5" s="17"/>
      <c r="F5" s="19"/>
      <c r="G5" s="1"/>
      <c r="J5" s="3"/>
      <c r="L5" s="3"/>
      <c r="M5" s="1"/>
      <c r="N5" s="1"/>
    </row>
    <row r="6" spans="1:14" x14ac:dyDescent="0.3">
      <c r="A6" s="5" t="s">
        <v>11</v>
      </c>
      <c r="B6" s="45"/>
      <c r="D6" s="16"/>
    </row>
    <row r="7" spans="1:14" s="66" customFormat="1" ht="55.5" customHeight="1" x14ac:dyDescent="0.25">
      <c r="A7" s="64" t="s">
        <v>37</v>
      </c>
      <c r="B7" s="65" t="s">
        <v>29</v>
      </c>
      <c r="C7" s="64" t="s">
        <v>36</v>
      </c>
      <c r="D7" s="64" t="s">
        <v>0</v>
      </c>
      <c r="E7" s="64" t="s">
        <v>1</v>
      </c>
      <c r="F7" s="64" t="s">
        <v>16</v>
      </c>
      <c r="G7" s="64" t="s">
        <v>17</v>
      </c>
      <c r="H7" s="64" t="s">
        <v>18</v>
      </c>
      <c r="I7" s="64" t="s">
        <v>2</v>
      </c>
      <c r="J7" s="64" t="s">
        <v>3</v>
      </c>
      <c r="K7" s="64" t="s">
        <v>13</v>
      </c>
      <c r="L7" s="64" t="s">
        <v>19</v>
      </c>
      <c r="M7" s="64" t="s">
        <v>14</v>
      </c>
      <c r="N7" s="64" t="s">
        <v>20</v>
      </c>
    </row>
    <row r="8" spans="1:14" s="21" customFormat="1" ht="16.5" customHeight="1" x14ac:dyDescent="0.2">
      <c r="A8" s="20"/>
      <c r="B8" s="49" t="s">
        <v>28</v>
      </c>
      <c r="C8" s="43"/>
      <c r="D8" s="43"/>
      <c r="E8" s="43"/>
      <c r="F8" s="2" t="s">
        <v>21</v>
      </c>
      <c r="G8" s="43"/>
      <c r="H8" s="43"/>
      <c r="I8" s="2"/>
      <c r="J8" s="2"/>
      <c r="K8" s="2" t="s">
        <v>21</v>
      </c>
      <c r="L8" s="2" t="s">
        <v>21</v>
      </c>
      <c r="M8" s="2" t="s">
        <v>21</v>
      </c>
      <c r="N8" s="2" t="s">
        <v>21</v>
      </c>
    </row>
    <row r="9" spans="1:14" s="21" customFormat="1" x14ac:dyDescent="0.3">
      <c r="A9" s="67" t="s">
        <v>39</v>
      </c>
      <c r="B9" s="61"/>
      <c r="C9" s="60"/>
      <c r="D9" s="22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s="21" customFormat="1" x14ac:dyDescent="0.3">
      <c r="A10" s="63" t="s">
        <v>32</v>
      </c>
      <c r="B10" s="61">
        <v>3823.93</v>
      </c>
      <c r="C10" s="68">
        <v>1986</v>
      </c>
      <c r="D10" s="22">
        <v>2024</v>
      </c>
      <c r="E10" s="54">
        <v>60</v>
      </c>
      <c r="F10" s="54">
        <v>20000</v>
      </c>
      <c r="G10" s="54">
        <f t="shared" ref="G10:G25" si="0">D10-C10</f>
        <v>38</v>
      </c>
      <c r="H10" s="54">
        <f t="shared" ref="H10:H25" si="1">E10-G10</f>
        <v>22</v>
      </c>
      <c r="I10" s="54">
        <f t="shared" ref="I10:I25" si="2">IF(G10&gt;=5,90*G10/E10,0)</f>
        <v>57</v>
      </c>
      <c r="J10" s="54">
        <f t="shared" ref="J10:J25" si="3">F10/100*I10</f>
        <v>11400</v>
      </c>
      <c r="K10" s="54">
        <f t="shared" ref="K10:K25" si="4">ROUND((F10-J10),0)</f>
        <v>8600</v>
      </c>
      <c r="L10" s="54">
        <f t="shared" ref="L10:L25" si="5">N10-M10</f>
        <v>43592802</v>
      </c>
      <c r="M10" s="54">
        <f t="shared" ref="M10:M25" si="6">ROUND(K10*B10,0)</f>
        <v>32885798</v>
      </c>
      <c r="N10" s="54">
        <f t="shared" ref="N10:N25" si="7">ROUND(F10*B10,0)</f>
        <v>76478600</v>
      </c>
    </row>
    <row r="11" spans="1:14" s="21" customFormat="1" x14ac:dyDescent="0.3">
      <c r="A11" s="67" t="s">
        <v>40</v>
      </c>
      <c r="B11" s="61"/>
      <c r="C11" s="68"/>
      <c r="D11" s="22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21" customFormat="1" x14ac:dyDescent="0.3">
      <c r="A12" s="63" t="s">
        <v>32</v>
      </c>
      <c r="B12" s="61">
        <v>186.76</v>
      </c>
      <c r="C12" s="68">
        <v>1986</v>
      </c>
      <c r="D12" s="22">
        <v>2024</v>
      </c>
      <c r="E12" s="54">
        <v>60</v>
      </c>
      <c r="F12" s="54">
        <v>15000</v>
      </c>
      <c r="G12" s="54">
        <f t="shared" si="0"/>
        <v>38</v>
      </c>
      <c r="H12" s="54">
        <f t="shared" si="1"/>
        <v>22</v>
      </c>
      <c r="I12" s="54">
        <f t="shared" si="2"/>
        <v>57</v>
      </c>
      <c r="J12" s="54">
        <f t="shared" si="3"/>
        <v>8550</v>
      </c>
      <c r="K12" s="54">
        <f t="shared" si="4"/>
        <v>6450</v>
      </c>
      <c r="L12" s="54">
        <f t="shared" si="5"/>
        <v>1596798</v>
      </c>
      <c r="M12" s="54">
        <f t="shared" si="6"/>
        <v>1204602</v>
      </c>
      <c r="N12" s="54">
        <f t="shared" si="7"/>
        <v>2801400</v>
      </c>
    </row>
    <row r="13" spans="1:14" s="21" customFormat="1" x14ac:dyDescent="0.3">
      <c r="A13" s="63" t="s">
        <v>33</v>
      </c>
      <c r="B13" s="61">
        <v>186.76</v>
      </c>
      <c r="C13" s="68">
        <v>1986</v>
      </c>
      <c r="D13" s="22">
        <v>2024</v>
      </c>
      <c r="E13" s="54">
        <v>60</v>
      </c>
      <c r="F13" s="54">
        <v>15000</v>
      </c>
      <c r="G13" s="54">
        <f t="shared" ref="G13" si="8">D13-C13</f>
        <v>38</v>
      </c>
      <c r="H13" s="54">
        <f t="shared" ref="H13" si="9">E13-G13</f>
        <v>22</v>
      </c>
      <c r="I13" s="54">
        <f t="shared" ref="I13" si="10">IF(G13&gt;=5,90*G13/E13,0)</f>
        <v>57</v>
      </c>
      <c r="J13" s="54">
        <f t="shared" ref="J13" si="11">F13/100*I13</f>
        <v>8550</v>
      </c>
      <c r="K13" s="54">
        <f t="shared" ref="K13" si="12">ROUND((F13-J13),0)</f>
        <v>6450</v>
      </c>
      <c r="L13" s="54">
        <f t="shared" ref="L13" si="13">N13-M13</f>
        <v>1596798</v>
      </c>
      <c r="M13" s="54">
        <f t="shared" ref="M13" si="14">ROUND(K13*B13,0)</f>
        <v>1204602</v>
      </c>
      <c r="N13" s="54">
        <f t="shared" ref="N13" si="15">ROUND(F13*B13,0)</f>
        <v>2801400</v>
      </c>
    </row>
    <row r="14" spans="1:14" s="21" customFormat="1" ht="18" customHeight="1" x14ac:dyDescent="0.3">
      <c r="A14" s="63" t="s">
        <v>41</v>
      </c>
      <c r="B14" s="61">
        <v>186.76</v>
      </c>
      <c r="C14" s="68">
        <v>1986</v>
      </c>
      <c r="D14" s="22">
        <v>2024</v>
      </c>
      <c r="E14" s="54">
        <v>60</v>
      </c>
      <c r="F14" s="54">
        <v>15000</v>
      </c>
      <c r="G14" s="54">
        <f t="shared" si="0"/>
        <v>38</v>
      </c>
      <c r="H14" s="54">
        <f t="shared" si="1"/>
        <v>22</v>
      </c>
      <c r="I14" s="54">
        <f t="shared" si="2"/>
        <v>57</v>
      </c>
      <c r="J14" s="54">
        <f t="shared" si="3"/>
        <v>8550</v>
      </c>
      <c r="K14" s="54">
        <f t="shared" si="4"/>
        <v>6450</v>
      </c>
      <c r="L14" s="54">
        <f t="shared" si="5"/>
        <v>1596798</v>
      </c>
      <c r="M14" s="54">
        <f t="shared" si="6"/>
        <v>1204602</v>
      </c>
      <c r="N14" s="54">
        <f t="shared" si="7"/>
        <v>2801400</v>
      </c>
    </row>
    <row r="15" spans="1:14" s="21" customFormat="1" x14ac:dyDescent="0.3">
      <c r="A15" s="63" t="s">
        <v>42</v>
      </c>
      <c r="B15" s="61">
        <v>487</v>
      </c>
      <c r="C15" s="68">
        <v>1986</v>
      </c>
      <c r="D15" s="22">
        <v>2024</v>
      </c>
      <c r="E15" s="54">
        <v>50</v>
      </c>
      <c r="F15" s="54">
        <v>7500</v>
      </c>
      <c r="G15" s="54">
        <f t="shared" si="0"/>
        <v>38</v>
      </c>
      <c r="H15" s="54">
        <f t="shared" si="1"/>
        <v>12</v>
      </c>
      <c r="I15" s="54">
        <f t="shared" si="2"/>
        <v>68.400000000000006</v>
      </c>
      <c r="J15" s="54">
        <f t="shared" si="3"/>
        <v>5130</v>
      </c>
      <c r="K15" s="54">
        <f t="shared" si="4"/>
        <v>2370</v>
      </c>
      <c r="L15" s="54">
        <f t="shared" si="5"/>
        <v>2498310</v>
      </c>
      <c r="M15" s="54">
        <f t="shared" si="6"/>
        <v>1154190</v>
      </c>
      <c r="N15" s="54">
        <f t="shared" si="7"/>
        <v>3652500</v>
      </c>
    </row>
    <row r="16" spans="1:14" s="21" customFormat="1" ht="33" x14ac:dyDescent="0.3">
      <c r="A16" s="63" t="s">
        <v>43</v>
      </c>
      <c r="B16" s="61">
        <v>15.6</v>
      </c>
      <c r="C16" s="68">
        <v>2010</v>
      </c>
      <c r="D16" s="22">
        <v>2024</v>
      </c>
      <c r="E16" s="54">
        <v>50</v>
      </c>
      <c r="F16" s="54">
        <v>7500</v>
      </c>
      <c r="G16" s="54">
        <f t="shared" si="0"/>
        <v>14</v>
      </c>
      <c r="H16" s="54">
        <f t="shared" si="1"/>
        <v>36</v>
      </c>
      <c r="I16" s="54">
        <f t="shared" si="2"/>
        <v>25.2</v>
      </c>
      <c r="J16" s="54">
        <f t="shared" si="3"/>
        <v>1890</v>
      </c>
      <c r="K16" s="54">
        <f t="shared" si="4"/>
        <v>5610</v>
      </c>
      <c r="L16" s="54">
        <f t="shared" si="5"/>
        <v>29484</v>
      </c>
      <c r="M16" s="54">
        <f t="shared" si="6"/>
        <v>87516</v>
      </c>
      <c r="N16" s="54">
        <f t="shared" si="7"/>
        <v>117000</v>
      </c>
    </row>
    <row r="17" spans="1:14" s="21" customFormat="1" ht="33" x14ac:dyDescent="0.3">
      <c r="A17" s="63" t="s">
        <v>44</v>
      </c>
      <c r="B17" s="61">
        <v>15.6</v>
      </c>
      <c r="C17" s="68">
        <v>2010</v>
      </c>
      <c r="D17" s="22">
        <v>2024</v>
      </c>
      <c r="E17" s="54">
        <v>50</v>
      </c>
      <c r="F17" s="54">
        <v>7500</v>
      </c>
      <c r="G17" s="54">
        <f t="shared" si="0"/>
        <v>14</v>
      </c>
      <c r="H17" s="54">
        <f t="shared" si="1"/>
        <v>36</v>
      </c>
      <c r="I17" s="54">
        <f t="shared" si="2"/>
        <v>25.2</v>
      </c>
      <c r="J17" s="54">
        <f t="shared" si="3"/>
        <v>1890</v>
      </c>
      <c r="K17" s="54">
        <f t="shared" si="4"/>
        <v>5610</v>
      </c>
      <c r="L17" s="54">
        <f t="shared" si="5"/>
        <v>29484</v>
      </c>
      <c r="M17" s="54">
        <f t="shared" si="6"/>
        <v>87516</v>
      </c>
      <c r="N17" s="54">
        <f t="shared" si="7"/>
        <v>117000</v>
      </c>
    </row>
    <row r="18" spans="1:14" s="21" customFormat="1" x14ac:dyDescent="0.3">
      <c r="A18" s="63" t="s">
        <v>34</v>
      </c>
      <c r="B18" s="61">
        <v>14.4</v>
      </c>
      <c r="C18" s="68">
        <v>2010</v>
      </c>
      <c r="D18" s="22">
        <v>2024</v>
      </c>
      <c r="E18" s="54">
        <v>50</v>
      </c>
      <c r="F18" s="54">
        <v>12000</v>
      </c>
      <c r="G18" s="54">
        <f t="shared" si="0"/>
        <v>14</v>
      </c>
      <c r="H18" s="54">
        <f t="shared" si="1"/>
        <v>36</v>
      </c>
      <c r="I18" s="54">
        <f t="shared" si="2"/>
        <v>25.2</v>
      </c>
      <c r="J18" s="54">
        <f t="shared" si="3"/>
        <v>3024</v>
      </c>
      <c r="K18" s="54">
        <f t="shared" si="4"/>
        <v>8976</v>
      </c>
      <c r="L18" s="54">
        <f t="shared" si="5"/>
        <v>43546</v>
      </c>
      <c r="M18" s="54">
        <f t="shared" si="6"/>
        <v>129254</v>
      </c>
      <c r="N18" s="54">
        <f t="shared" si="7"/>
        <v>172800</v>
      </c>
    </row>
    <row r="19" spans="1:14" s="21" customFormat="1" x14ac:dyDescent="0.3">
      <c r="A19" s="63" t="s">
        <v>45</v>
      </c>
      <c r="B19" s="61">
        <v>45</v>
      </c>
      <c r="C19" s="68">
        <v>2010</v>
      </c>
      <c r="D19" s="22">
        <v>2024</v>
      </c>
      <c r="E19" s="54">
        <v>50</v>
      </c>
      <c r="F19" s="54">
        <v>2000</v>
      </c>
      <c r="G19" s="54">
        <f t="shared" ref="G19" si="16">D19-C19</f>
        <v>14</v>
      </c>
      <c r="H19" s="54">
        <f t="shared" ref="H19" si="17">E19-G19</f>
        <v>36</v>
      </c>
      <c r="I19" s="54">
        <f t="shared" ref="I19" si="18">IF(G19&gt;=5,90*G19/E19,0)</f>
        <v>25.2</v>
      </c>
      <c r="J19" s="54">
        <f t="shared" ref="J19" si="19">F19/100*I19</f>
        <v>504</v>
      </c>
      <c r="K19" s="54">
        <f t="shared" ref="K19" si="20">ROUND((F19-J19),0)</f>
        <v>1496</v>
      </c>
      <c r="L19" s="54">
        <f t="shared" ref="L19" si="21">N19-M19</f>
        <v>22680</v>
      </c>
      <c r="M19" s="54">
        <f t="shared" ref="M19" si="22">ROUND(K19*B19,0)</f>
        <v>67320</v>
      </c>
      <c r="N19" s="54">
        <f t="shared" ref="N19" si="23">ROUND(F19*B19,0)</f>
        <v>90000</v>
      </c>
    </row>
    <row r="20" spans="1:14" s="21" customFormat="1" x14ac:dyDescent="0.3">
      <c r="A20" s="63" t="s">
        <v>46</v>
      </c>
      <c r="B20" s="61">
        <v>121.21</v>
      </c>
      <c r="C20" s="68">
        <v>2010</v>
      </c>
      <c r="D20" s="22">
        <v>2024</v>
      </c>
      <c r="E20" s="54">
        <v>50</v>
      </c>
      <c r="F20" s="54">
        <v>5000</v>
      </c>
      <c r="G20" s="54">
        <f t="shared" si="0"/>
        <v>14</v>
      </c>
      <c r="H20" s="54">
        <f t="shared" si="1"/>
        <v>36</v>
      </c>
      <c r="I20" s="54">
        <f t="shared" si="2"/>
        <v>25.2</v>
      </c>
      <c r="J20" s="54">
        <f t="shared" si="3"/>
        <v>1260</v>
      </c>
      <c r="K20" s="54">
        <f t="shared" si="4"/>
        <v>3740</v>
      </c>
      <c r="L20" s="54">
        <f t="shared" si="5"/>
        <v>152725</v>
      </c>
      <c r="M20" s="54">
        <f t="shared" si="6"/>
        <v>453325</v>
      </c>
      <c r="N20" s="54">
        <f t="shared" si="7"/>
        <v>606050</v>
      </c>
    </row>
    <row r="21" spans="1:14" s="21" customFormat="1" x14ac:dyDescent="0.3">
      <c r="A21" s="63" t="s">
        <v>47</v>
      </c>
      <c r="B21" s="61">
        <v>2699.97</v>
      </c>
      <c r="C21" s="68">
        <v>2010</v>
      </c>
      <c r="D21" s="22">
        <v>2024</v>
      </c>
      <c r="E21" s="54">
        <v>50</v>
      </c>
      <c r="F21" s="54">
        <v>20000</v>
      </c>
      <c r="G21" s="54">
        <f t="shared" si="0"/>
        <v>14</v>
      </c>
      <c r="H21" s="54">
        <f t="shared" si="1"/>
        <v>36</v>
      </c>
      <c r="I21" s="54">
        <f t="shared" si="2"/>
        <v>25.2</v>
      </c>
      <c r="J21" s="54">
        <f t="shared" si="3"/>
        <v>5040</v>
      </c>
      <c r="K21" s="54">
        <f t="shared" si="4"/>
        <v>14960</v>
      </c>
      <c r="L21" s="54">
        <f t="shared" si="5"/>
        <v>13607849</v>
      </c>
      <c r="M21" s="54">
        <f t="shared" si="6"/>
        <v>40391551</v>
      </c>
      <c r="N21" s="54">
        <f t="shared" si="7"/>
        <v>53999400</v>
      </c>
    </row>
    <row r="22" spans="1:14" s="21" customFormat="1" x14ac:dyDescent="0.3">
      <c r="A22" s="63" t="s">
        <v>48</v>
      </c>
      <c r="B22" s="61">
        <v>1686.66</v>
      </c>
      <c r="C22" s="68">
        <v>2010</v>
      </c>
      <c r="D22" s="22">
        <v>2024</v>
      </c>
      <c r="E22" s="54">
        <v>50</v>
      </c>
      <c r="F22" s="54">
        <v>20000</v>
      </c>
      <c r="G22" s="54">
        <f t="shared" si="0"/>
        <v>14</v>
      </c>
      <c r="H22" s="54">
        <f t="shared" si="1"/>
        <v>36</v>
      </c>
      <c r="I22" s="54">
        <f t="shared" si="2"/>
        <v>25.2</v>
      </c>
      <c r="J22" s="54">
        <f t="shared" si="3"/>
        <v>5040</v>
      </c>
      <c r="K22" s="54">
        <f t="shared" si="4"/>
        <v>14960</v>
      </c>
      <c r="L22" s="54">
        <f t="shared" si="5"/>
        <v>8500766</v>
      </c>
      <c r="M22" s="54">
        <f t="shared" si="6"/>
        <v>25232434</v>
      </c>
      <c r="N22" s="54">
        <f t="shared" si="7"/>
        <v>33733200</v>
      </c>
    </row>
    <row r="23" spans="1:14" s="21" customFormat="1" x14ac:dyDescent="0.3">
      <c r="A23" s="63" t="s">
        <v>49</v>
      </c>
      <c r="B23" s="61">
        <v>857.7</v>
      </c>
      <c r="C23" s="68">
        <v>2010</v>
      </c>
      <c r="D23" s="22">
        <v>2024</v>
      </c>
      <c r="E23" s="54">
        <v>50</v>
      </c>
      <c r="F23" s="54">
        <v>7500</v>
      </c>
      <c r="G23" s="54">
        <f t="shared" si="0"/>
        <v>14</v>
      </c>
      <c r="H23" s="54">
        <f t="shared" si="1"/>
        <v>36</v>
      </c>
      <c r="I23" s="54">
        <f t="shared" si="2"/>
        <v>25.2</v>
      </c>
      <c r="J23" s="54">
        <f t="shared" si="3"/>
        <v>1890</v>
      </c>
      <c r="K23" s="54">
        <f t="shared" si="4"/>
        <v>5610</v>
      </c>
      <c r="L23" s="54">
        <f t="shared" si="5"/>
        <v>1621053</v>
      </c>
      <c r="M23" s="54">
        <f t="shared" si="6"/>
        <v>4811697</v>
      </c>
      <c r="N23" s="54">
        <f t="shared" si="7"/>
        <v>6432750</v>
      </c>
    </row>
    <row r="24" spans="1:14" s="21" customFormat="1" x14ac:dyDescent="0.3">
      <c r="A24" s="63" t="s">
        <v>50</v>
      </c>
      <c r="B24" s="61">
        <v>180</v>
      </c>
      <c r="C24" s="68">
        <v>2010</v>
      </c>
      <c r="D24" s="22">
        <v>2024</v>
      </c>
      <c r="E24" s="54">
        <v>50</v>
      </c>
      <c r="F24" s="54">
        <v>7500</v>
      </c>
      <c r="G24" s="54">
        <f t="shared" si="0"/>
        <v>14</v>
      </c>
      <c r="H24" s="54">
        <f t="shared" si="1"/>
        <v>36</v>
      </c>
      <c r="I24" s="54">
        <f t="shared" si="2"/>
        <v>25.2</v>
      </c>
      <c r="J24" s="54">
        <f t="shared" si="3"/>
        <v>1890</v>
      </c>
      <c r="K24" s="54">
        <f t="shared" si="4"/>
        <v>5610</v>
      </c>
      <c r="L24" s="54">
        <f t="shared" si="5"/>
        <v>340200</v>
      </c>
      <c r="M24" s="54">
        <f t="shared" si="6"/>
        <v>1009800</v>
      </c>
      <c r="N24" s="54">
        <f t="shared" si="7"/>
        <v>1350000</v>
      </c>
    </row>
    <row r="25" spans="1:14" s="21" customFormat="1" x14ac:dyDescent="0.3">
      <c r="A25" s="63" t="s">
        <v>51</v>
      </c>
      <c r="B25" s="61">
        <v>112.5</v>
      </c>
      <c r="C25" s="68">
        <v>2010</v>
      </c>
      <c r="D25" s="22">
        <v>2024</v>
      </c>
      <c r="E25" s="54">
        <v>50</v>
      </c>
      <c r="F25" s="54">
        <v>12500</v>
      </c>
      <c r="G25" s="54">
        <f t="shared" si="0"/>
        <v>14</v>
      </c>
      <c r="H25" s="54">
        <f t="shared" si="1"/>
        <v>36</v>
      </c>
      <c r="I25" s="54">
        <f t="shared" si="2"/>
        <v>25.2</v>
      </c>
      <c r="J25" s="54">
        <f t="shared" si="3"/>
        <v>3150</v>
      </c>
      <c r="K25" s="54">
        <f t="shared" si="4"/>
        <v>9350</v>
      </c>
      <c r="L25" s="54">
        <f t="shared" si="5"/>
        <v>354375</v>
      </c>
      <c r="M25" s="54">
        <f t="shared" si="6"/>
        <v>1051875</v>
      </c>
      <c r="N25" s="54">
        <f t="shared" si="7"/>
        <v>1406250</v>
      </c>
    </row>
    <row r="26" spans="1:14" s="25" customFormat="1" x14ac:dyDescent="0.3">
      <c r="A26" s="24" t="s">
        <v>22</v>
      </c>
      <c r="B26" s="58"/>
      <c r="C26" s="57"/>
      <c r="D26" s="57"/>
      <c r="E26" s="55"/>
      <c r="F26" s="54"/>
      <c r="G26" s="56"/>
      <c r="H26" s="56"/>
      <c r="I26" s="56"/>
      <c r="J26" s="56"/>
      <c r="K26" s="56"/>
      <c r="L26" s="58">
        <f>SUM(L9:L25)</f>
        <v>75583668</v>
      </c>
      <c r="M26" s="58">
        <f>SUM(M9:M25)</f>
        <v>110976082</v>
      </c>
      <c r="N26" s="58">
        <f>SUM(N9:N25)</f>
        <v>186559750</v>
      </c>
    </row>
    <row r="27" spans="1:14" x14ac:dyDescent="0.3">
      <c r="B27" s="50"/>
      <c r="C27" s="23"/>
      <c r="D27" s="23"/>
      <c r="E27" s="23"/>
      <c r="F27" s="54"/>
      <c r="G27" s="27"/>
      <c r="H27" s="27"/>
      <c r="I27" s="27"/>
      <c r="J27" s="23"/>
      <c r="K27" s="28"/>
      <c r="L27" s="29"/>
      <c r="M27" s="62"/>
      <c r="N27" s="30"/>
    </row>
    <row r="28" spans="1:14" x14ac:dyDescent="0.3">
      <c r="A28" s="69" t="s">
        <v>23</v>
      </c>
      <c r="B28" s="69"/>
      <c r="C28" s="23"/>
      <c r="D28" s="23">
        <v>50163</v>
      </c>
      <c r="E28" s="1">
        <v>1800</v>
      </c>
      <c r="F28" s="30"/>
      <c r="G28" s="30"/>
      <c r="H28" s="1"/>
      <c r="I28" s="1"/>
      <c r="K28" s="1"/>
      <c r="M28" s="1"/>
      <c r="N28" s="1"/>
    </row>
    <row r="29" spans="1:14" x14ac:dyDescent="0.3">
      <c r="A29" s="11" t="s">
        <v>24</v>
      </c>
      <c r="B29" s="46">
        <v>0</v>
      </c>
      <c r="C29" s="23"/>
      <c r="D29" s="23">
        <v>5838</v>
      </c>
      <c r="E29" s="1">
        <v>600</v>
      </c>
      <c r="F29" s="30"/>
      <c r="G29" s="30"/>
      <c r="H29" s="1"/>
      <c r="I29" s="1"/>
      <c r="K29" s="1"/>
      <c r="M29" s="1"/>
      <c r="N29" s="1"/>
    </row>
    <row r="30" spans="1:14" x14ac:dyDescent="0.3">
      <c r="A30" s="12" t="s">
        <v>4</v>
      </c>
      <c r="B30" s="47">
        <v>0</v>
      </c>
      <c r="C30" s="23"/>
      <c r="D30" s="23">
        <v>2644</v>
      </c>
      <c r="E30" s="1">
        <v>400</v>
      </c>
      <c r="F30" s="30"/>
      <c r="G30" s="30"/>
      <c r="H30" s="1" t="s">
        <v>31</v>
      </c>
      <c r="I30" s="1"/>
      <c r="K30" s="1"/>
      <c r="M30" s="1"/>
      <c r="N30" s="1"/>
    </row>
    <row r="31" spans="1:14" x14ac:dyDescent="0.3">
      <c r="A31" s="12" t="s">
        <v>5</v>
      </c>
      <c r="B31" s="46">
        <f>ROUND((B29*B30),0)</f>
        <v>0</v>
      </c>
      <c r="C31" s="23"/>
      <c r="D31" s="23">
        <v>3131</v>
      </c>
      <c r="F31" s="30"/>
      <c r="G31" s="30"/>
      <c r="H31" s="1"/>
      <c r="I31" s="1"/>
      <c r="K31" s="1"/>
      <c r="M31" s="1"/>
      <c r="N31" s="1"/>
    </row>
    <row r="32" spans="1:14" x14ac:dyDescent="0.3">
      <c r="A32" s="26"/>
      <c r="B32" s="59"/>
      <c r="C32" s="23"/>
      <c r="D32" s="23">
        <v>4837</v>
      </c>
      <c r="F32" s="30"/>
      <c r="G32" s="30"/>
      <c r="H32" s="1"/>
      <c r="I32" s="1"/>
      <c r="K32" s="1"/>
      <c r="M32" s="1"/>
      <c r="N32" s="1"/>
    </row>
    <row r="33" spans="1:14" ht="16.5" customHeight="1" x14ac:dyDescent="0.3">
      <c r="A33" s="70" t="s">
        <v>12</v>
      </c>
      <c r="B33" s="71"/>
      <c r="C33" s="23"/>
      <c r="D33" s="27">
        <v>50764</v>
      </c>
      <c r="F33" s="27"/>
      <c r="G33" s="1"/>
      <c r="H33" s="1"/>
      <c r="I33" s="1"/>
      <c r="K33" s="1"/>
      <c r="M33" s="1"/>
      <c r="N33" s="1"/>
    </row>
    <row r="34" spans="1:14" x14ac:dyDescent="0.3">
      <c r="A34" s="11" t="s">
        <v>8</v>
      </c>
      <c r="B34" s="46">
        <f>B2-(B10+B12+B16+B17+B18+B19+B20+B21+B22+B23+B24+B25)</f>
        <v>8727.67</v>
      </c>
      <c r="C34" s="31"/>
      <c r="D34" s="3">
        <f>SUM(D28:D33)</f>
        <v>117377</v>
      </c>
      <c r="G34" s="1"/>
      <c r="H34" s="1"/>
      <c r="I34" s="1"/>
      <c r="K34" s="1"/>
      <c r="M34" s="1"/>
      <c r="N34" s="1"/>
    </row>
    <row r="35" spans="1:14" x14ac:dyDescent="0.3">
      <c r="A35" s="12" t="s">
        <v>4</v>
      </c>
      <c r="B35" s="47">
        <v>1000</v>
      </c>
      <c r="C35" s="16"/>
      <c r="D35" s="51">
        <f>D34/10.764</f>
        <v>10904.589371980677</v>
      </c>
      <c r="G35" s="1"/>
      <c r="H35" s="1"/>
      <c r="I35" s="1"/>
      <c r="K35" s="1"/>
      <c r="M35" s="1"/>
      <c r="N35" s="1"/>
    </row>
    <row r="36" spans="1:14" x14ac:dyDescent="0.3">
      <c r="A36" s="12" t="s">
        <v>5</v>
      </c>
      <c r="B36" s="46">
        <v>10000000</v>
      </c>
      <c r="C36" s="4"/>
      <c r="D36" s="3"/>
      <c r="G36" s="1"/>
      <c r="H36" s="1"/>
      <c r="I36" s="1"/>
      <c r="K36" s="1"/>
      <c r="M36" s="1"/>
      <c r="N36" s="1"/>
    </row>
    <row r="37" spans="1:14" x14ac:dyDescent="0.3">
      <c r="B37" s="51"/>
      <c r="C37" s="4"/>
      <c r="D37" s="4"/>
      <c r="F37" s="10"/>
      <c r="H37" s="6"/>
      <c r="I37" s="6"/>
      <c r="L37" s="10"/>
    </row>
    <row r="38" spans="1:14" x14ac:dyDescent="0.3">
      <c r="A38" s="72" t="s">
        <v>38</v>
      </c>
      <c r="B38" s="73"/>
      <c r="C38" s="10"/>
      <c r="D38" s="3"/>
      <c r="E38" s="6"/>
      <c r="F38" s="6"/>
      <c r="G38" s="1"/>
      <c r="I38" s="10"/>
      <c r="J38" s="3"/>
      <c r="L38" s="3"/>
      <c r="M38" s="1"/>
      <c r="N38" s="1"/>
    </row>
    <row r="39" spans="1:14" x14ac:dyDescent="0.3">
      <c r="A39" s="32" t="s">
        <v>10</v>
      </c>
      <c r="B39" s="46">
        <f>B4</f>
        <v>286548500</v>
      </c>
      <c r="C39" s="8"/>
      <c r="D39" s="8"/>
      <c r="E39" s="9"/>
      <c r="F39" s="9"/>
      <c r="G39" s="1"/>
      <c r="I39" s="7"/>
      <c r="J39" s="3"/>
      <c r="L39" s="3"/>
      <c r="M39" s="1"/>
      <c r="N39" s="1"/>
    </row>
    <row r="40" spans="1:14" x14ac:dyDescent="0.3">
      <c r="A40" s="32" t="s">
        <v>11</v>
      </c>
      <c r="B40" s="46">
        <f>M26</f>
        <v>110976082</v>
      </c>
      <c r="C40" s="8"/>
      <c r="D40" s="8"/>
      <c r="E40" s="9"/>
      <c r="F40" s="9"/>
      <c r="G40" s="1"/>
      <c r="I40" s="9"/>
      <c r="J40" s="3"/>
      <c r="L40" s="3"/>
      <c r="M40" s="1"/>
      <c r="N40" s="1"/>
    </row>
    <row r="41" spans="1:14" ht="33" x14ac:dyDescent="0.3">
      <c r="A41" s="32" t="s">
        <v>25</v>
      </c>
      <c r="B41" s="46">
        <f>B31</f>
        <v>0</v>
      </c>
      <c r="C41" s="8"/>
      <c r="D41" s="8"/>
      <c r="E41" s="9"/>
      <c r="F41" s="9"/>
      <c r="G41" s="1"/>
      <c r="I41" s="9"/>
      <c r="J41" s="3"/>
      <c r="L41" s="3"/>
      <c r="M41" s="1"/>
      <c r="N41" s="1"/>
    </row>
    <row r="42" spans="1:14" x14ac:dyDescent="0.3">
      <c r="A42" s="32" t="s">
        <v>9</v>
      </c>
      <c r="B42" s="46">
        <f>B36</f>
        <v>10000000</v>
      </c>
      <c r="C42" s="8"/>
      <c r="D42" s="8"/>
      <c r="E42" s="9"/>
      <c r="F42" s="9"/>
      <c r="G42" s="1"/>
      <c r="I42" s="9"/>
      <c r="J42" s="3"/>
      <c r="L42" s="3"/>
      <c r="M42" s="1"/>
      <c r="N42" s="1"/>
    </row>
    <row r="43" spans="1:14" x14ac:dyDescent="0.3">
      <c r="A43" s="33" t="s">
        <v>30</v>
      </c>
      <c r="B43" s="52">
        <f>B39+B40+B41+B42</f>
        <v>407524582</v>
      </c>
      <c r="C43" s="7"/>
      <c r="D43" s="3"/>
      <c r="E43" s="3"/>
      <c r="G43" s="1"/>
      <c r="I43" s="1"/>
      <c r="J43" s="3"/>
      <c r="L43" s="3"/>
      <c r="M43" s="1"/>
      <c r="N43" s="1"/>
    </row>
    <row r="44" spans="1:14" x14ac:dyDescent="0.3">
      <c r="A44" s="33" t="s">
        <v>6</v>
      </c>
      <c r="B44" s="52">
        <f>ROUND(B43*0.9,0)</f>
        <v>366772124</v>
      </c>
      <c r="C44" s="7"/>
      <c r="D44" s="3"/>
      <c r="E44" s="14"/>
      <c r="F44" s="14"/>
      <c r="G44" s="1"/>
      <c r="I44" s="1"/>
      <c r="J44" s="3"/>
      <c r="L44" s="3"/>
      <c r="M44" s="1"/>
      <c r="N44" s="1"/>
    </row>
    <row r="45" spans="1:14" x14ac:dyDescent="0.3">
      <c r="A45" s="33" t="s">
        <v>7</v>
      </c>
      <c r="B45" s="52">
        <f>MROUND(B43*80%,1)</f>
        <v>326019666</v>
      </c>
      <c r="C45" s="7"/>
      <c r="D45" s="3"/>
      <c r="E45" s="14"/>
      <c r="F45" s="14"/>
      <c r="G45" s="1"/>
      <c r="I45" s="1"/>
      <c r="J45" s="3"/>
      <c r="L45" s="3"/>
      <c r="M45" s="1"/>
      <c r="N45" s="1"/>
    </row>
    <row r="46" spans="1:14" x14ac:dyDescent="0.3">
      <c r="A46" s="33" t="s">
        <v>26</v>
      </c>
      <c r="B46" s="52">
        <f>N26</f>
        <v>186559750</v>
      </c>
      <c r="C46" s="3"/>
      <c r="D46" s="3"/>
      <c r="E46" s="3"/>
      <c r="G46" s="1"/>
      <c r="I46" s="1"/>
      <c r="J46" s="3"/>
      <c r="L46" s="34"/>
      <c r="M46" s="1"/>
      <c r="N46" s="1"/>
    </row>
    <row r="47" spans="1:14" x14ac:dyDescent="0.3">
      <c r="A47" s="32" t="s">
        <v>27</v>
      </c>
      <c r="B47" s="52">
        <f>C4+M26</f>
        <v>190285312</v>
      </c>
      <c r="C47" s="3"/>
      <c r="D47" s="3"/>
      <c r="E47" s="3"/>
      <c r="G47" s="1"/>
      <c r="I47" s="1"/>
      <c r="J47" s="3"/>
      <c r="L47" s="34"/>
      <c r="M47" s="1"/>
      <c r="N47" s="1"/>
    </row>
    <row r="48" spans="1:14" x14ac:dyDescent="0.3">
      <c r="A48" s="1"/>
    </row>
    <row r="49" spans="1:12" x14ac:dyDescent="0.3">
      <c r="A49" s="1"/>
      <c r="L49" s="35"/>
    </row>
    <row r="50" spans="1:12" x14ac:dyDescent="0.3">
      <c r="A50" s="1"/>
      <c r="L50" s="35"/>
    </row>
    <row r="51" spans="1:12" x14ac:dyDescent="0.3">
      <c r="A51" s="1"/>
      <c r="L51" s="35"/>
    </row>
    <row r="52" spans="1:12" x14ac:dyDescent="0.3">
      <c r="A52" s="1"/>
      <c r="L52" s="35"/>
    </row>
    <row r="53" spans="1:12" x14ac:dyDescent="0.3">
      <c r="A53" s="1"/>
      <c r="L53" s="35"/>
    </row>
    <row r="54" spans="1:12" x14ac:dyDescent="0.3">
      <c r="A54" s="1"/>
      <c r="F54" s="3">
        <v>16</v>
      </c>
      <c r="L54" s="35"/>
    </row>
    <row r="55" spans="1:12" x14ac:dyDescent="0.3">
      <c r="A55" s="1"/>
      <c r="L55" s="35"/>
    </row>
    <row r="56" spans="1:12" x14ac:dyDescent="0.3">
      <c r="A56" s="1"/>
    </row>
    <row r="57" spans="1:12" x14ac:dyDescent="0.3">
      <c r="A57" s="1"/>
    </row>
    <row r="58" spans="1:12" x14ac:dyDescent="0.3">
      <c r="A58" s="1"/>
      <c r="B58" s="45"/>
    </row>
    <row r="59" spans="1:12" x14ac:dyDescent="0.3">
      <c r="A59" s="1"/>
      <c r="B59" s="45"/>
    </row>
    <row r="60" spans="1:12" x14ac:dyDescent="0.3">
      <c r="A60" s="1"/>
      <c r="B60" s="45"/>
    </row>
    <row r="61" spans="1:12" x14ac:dyDescent="0.3">
      <c r="A61" s="1"/>
      <c r="B61" s="45"/>
    </row>
    <row r="62" spans="1:12" x14ac:dyDescent="0.3">
      <c r="A62" s="1"/>
      <c r="B62" s="45"/>
    </row>
    <row r="63" spans="1:12" x14ac:dyDescent="0.3">
      <c r="A63" s="1"/>
      <c r="B63" s="45"/>
    </row>
    <row r="64" spans="1:12" x14ac:dyDescent="0.3">
      <c r="A64" s="1"/>
      <c r="B64" s="45"/>
    </row>
    <row r="65" spans="1:10" x14ac:dyDescent="0.3">
      <c r="A65" s="1"/>
      <c r="B65" s="45"/>
    </row>
    <row r="66" spans="1:10" x14ac:dyDescent="0.3">
      <c r="A66" s="1"/>
      <c r="B66" s="45"/>
    </row>
    <row r="67" spans="1:10" x14ac:dyDescent="0.3">
      <c r="A67" s="1"/>
      <c r="B67" s="45"/>
      <c r="F67" s="36"/>
      <c r="G67" s="36"/>
      <c r="H67" s="36"/>
      <c r="I67" s="36"/>
      <c r="J67" s="5"/>
    </row>
    <row r="68" spans="1:10" x14ac:dyDescent="0.3">
      <c r="A68" s="1"/>
      <c r="B68" s="45"/>
      <c r="F68" s="34"/>
      <c r="G68" s="1"/>
      <c r="H68" s="34"/>
      <c r="I68" s="34"/>
    </row>
    <row r="69" spans="1:10" x14ac:dyDescent="0.3">
      <c r="A69" s="1"/>
      <c r="B69" s="45"/>
      <c r="F69" s="34"/>
      <c r="G69" s="34"/>
      <c r="H69" s="44"/>
      <c r="I69" s="44"/>
    </row>
    <row r="70" spans="1:10" x14ac:dyDescent="0.3">
      <c r="A70" s="1"/>
      <c r="B70" s="45"/>
      <c r="F70" s="34"/>
      <c r="G70" s="34"/>
      <c r="H70" s="34"/>
      <c r="I70" s="34"/>
    </row>
    <row r="71" spans="1:10" x14ac:dyDescent="0.3">
      <c r="A71" s="1"/>
      <c r="B71" s="45"/>
      <c r="F71" s="34"/>
      <c r="G71" s="37"/>
      <c r="H71" s="34"/>
      <c r="I71" s="34"/>
    </row>
    <row r="72" spans="1:10" x14ac:dyDescent="0.3">
      <c r="A72" s="1"/>
      <c r="B72" s="45"/>
      <c r="F72" s="34"/>
      <c r="G72" s="34"/>
      <c r="H72" s="34"/>
      <c r="I72" s="34"/>
    </row>
    <row r="73" spans="1:10" x14ac:dyDescent="0.3">
      <c r="A73" s="1"/>
      <c r="B73" s="45"/>
      <c r="F73" s="34"/>
      <c r="G73" s="34"/>
      <c r="H73" s="34"/>
      <c r="I73" s="34"/>
    </row>
    <row r="74" spans="1:10" x14ac:dyDescent="0.3">
      <c r="A74" s="1"/>
      <c r="B74" s="45"/>
      <c r="F74" s="34"/>
      <c r="G74" s="34"/>
      <c r="H74" s="34"/>
      <c r="I74" s="34"/>
    </row>
    <row r="75" spans="1:10" x14ac:dyDescent="0.3">
      <c r="A75" s="1"/>
      <c r="B75" s="45"/>
      <c r="F75" s="34"/>
      <c r="G75" s="34"/>
      <c r="H75" s="34"/>
      <c r="I75" s="34"/>
    </row>
    <row r="76" spans="1:10" x14ac:dyDescent="0.3">
      <c r="A76" s="1"/>
      <c r="B76" s="45"/>
      <c r="F76" s="34"/>
      <c r="G76" s="34"/>
      <c r="H76" s="34"/>
      <c r="I76" s="34"/>
    </row>
    <row r="77" spans="1:10" x14ac:dyDescent="0.3">
      <c r="A77" s="1"/>
      <c r="B77" s="45"/>
      <c r="F77" s="34"/>
      <c r="G77" s="34"/>
      <c r="H77" s="34"/>
      <c r="I77" s="34"/>
    </row>
    <row r="78" spans="1:10" x14ac:dyDescent="0.3">
      <c r="A78" s="1"/>
      <c r="B78" s="45"/>
    </row>
    <row r="79" spans="1:10" x14ac:dyDescent="0.3">
      <c r="A79" s="1"/>
      <c r="B79" s="45"/>
    </row>
    <row r="80" spans="1:10" x14ac:dyDescent="0.3">
      <c r="A80" s="1"/>
      <c r="B80" s="45"/>
    </row>
    <row r="81" spans="1:6" x14ac:dyDescent="0.3">
      <c r="A81" s="1"/>
      <c r="B81" s="45"/>
    </row>
    <row r="82" spans="1:6" x14ac:dyDescent="0.3">
      <c r="A82" s="1"/>
      <c r="B82" s="45"/>
    </row>
    <row r="83" spans="1:6" x14ac:dyDescent="0.3">
      <c r="A83" s="1"/>
      <c r="B83" s="45"/>
      <c r="F83" s="38"/>
    </row>
    <row r="84" spans="1:6" x14ac:dyDescent="0.3">
      <c r="A84" s="1"/>
      <c r="B84" s="45"/>
      <c r="F84" s="38"/>
    </row>
    <row r="85" spans="1:6" x14ac:dyDescent="0.3">
      <c r="A85" s="1"/>
      <c r="B85" s="45"/>
      <c r="F85" s="38"/>
    </row>
    <row r="86" spans="1:6" x14ac:dyDescent="0.3">
      <c r="A86" s="1"/>
      <c r="B86" s="45"/>
      <c r="F86" s="38"/>
    </row>
    <row r="87" spans="1:6" x14ac:dyDescent="0.3">
      <c r="A87" s="1"/>
      <c r="B87" s="45"/>
      <c r="F87" s="38"/>
    </row>
    <row r="88" spans="1:6" x14ac:dyDescent="0.3">
      <c r="A88" s="1"/>
      <c r="B88" s="45"/>
      <c r="F88" s="38"/>
    </row>
    <row r="89" spans="1:6" x14ac:dyDescent="0.3">
      <c r="A89" s="1"/>
      <c r="B89" s="45"/>
      <c r="F89" s="38"/>
    </row>
    <row r="90" spans="1:6" x14ac:dyDescent="0.3">
      <c r="A90" s="1"/>
      <c r="B90" s="45"/>
      <c r="F90" s="38"/>
    </row>
    <row r="91" spans="1:6" x14ac:dyDescent="0.3">
      <c r="A91" s="1"/>
      <c r="B91" s="45"/>
      <c r="F91" s="38"/>
    </row>
    <row r="92" spans="1:6" x14ac:dyDescent="0.3">
      <c r="A92" s="1"/>
      <c r="B92" s="45"/>
      <c r="F92" s="38"/>
    </row>
    <row r="93" spans="1:6" x14ac:dyDescent="0.3">
      <c r="A93" s="1"/>
      <c r="B93" s="45"/>
    </row>
    <row r="94" spans="1:6" x14ac:dyDescent="0.3">
      <c r="A94" s="1"/>
      <c r="B94" s="45"/>
    </row>
    <row r="95" spans="1:6" x14ac:dyDescent="0.3">
      <c r="A95" s="1"/>
      <c r="B95" s="45"/>
    </row>
    <row r="96" spans="1:6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  <row r="168" spans="1:2" x14ac:dyDescent="0.3">
      <c r="A168" s="1"/>
      <c r="B168" s="45"/>
    </row>
    <row r="169" spans="1:2" x14ac:dyDescent="0.3">
      <c r="A169" s="1"/>
      <c r="B169" s="45"/>
    </row>
    <row r="170" spans="1:2" x14ac:dyDescent="0.3">
      <c r="A170" s="1"/>
      <c r="B170" s="45"/>
    </row>
    <row r="171" spans="1:2" x14ac:dyDescent="0.3">
      <c r="A171" s="1"/>
      <c r="B171" s="45"/>
    </row>
    <row r="172" spans="1:2" x14ac:dyDescent="0.3">
      <c r="A172" s="1"/>
      <c r="B172" s="45"/>
    </row>
    <row r="173" spans="1:2" x14ac:dyDescent="0.3">
      <c r="A173" s="1"/>
      <c r="B173" s="45"/>
    </row>
    <row r="174" spans="1:2" x14ac:dyDescent="0.3">
      <c r="A174" s="1"/>
      <c r="B174" s="45"/>
    </row>
    <row r="175" spans="1:2" x14ac:dyDescent="0.3">
      <c r="A175" s="1"/>
      <c r="B175" s="45"/>
    </row>
    <row r="176" spans="1:2" x14ac:dyDescent="0.3">
      <c r="A176" s="1"/>
      <c r="B176" s="45"/>
    </row>
    <row r="177" spans="1:2" x14ac:dyDescent="0.3">
      <c r="A177" s="1"/>
      <c r="B177" s="45"/>
    </row>
    <row r="178" spans="1:2" x14ac:dyDescent="0.3">
      <c r="A178" s="1"/>
      <c r="B178" s="45"/>
    </row>
    <row r="179" spans="1:2" x14ac:dyDescent="0.3">
      <c r="A179" s="1"/>
      <c r="B179" s="45"/>
    </row>
    <row r="180" spans="1:2" x14ac:dyDescent="0.3">
      <c r="A180" s="1"/>
      <c r="B180" s="45"/>
    </row>
    <row r="181" spans="1:2" x14ac:dyDescent="0.3">
      <c r="A181" s="1"/>
      <c r="B181" s="45"/>
    </row>
    <row r="182" spans="1:2" x14ac:dyDescent="0.3">
      <c r="A182" s="1"/>
      <c r="B182" s="45"/>
    </row>
    <row r="183" spans="1:2" x14ac:dyDescent="0.3">
      <c r="A183" s="1"/>
      <c r="B183" s="45"/>
    </row>
  </sheetData>
  <mergeCells count="3">
    <mergeCell ref="A28:B28"/>
    <mergeCell ref="A33:B33"/>
    <mergeCell ref="A38:B38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CD28-3502-4E2D-B7A8-40719BE328B3}">
  <dimension ref="A1"/>
  <sheetViews>
    <sheetView topLeftCell="A2" workbookViewId="0">
      <selection activeCell="C37" sqref="C36:C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 VCIPL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2024-06-22T08:22:31Z</dcterms:modified>
</cp:coreProperties>
</file>