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Umesh Konkane\"/>
    </mc:Choice>
  </mc:AlternateContent>
  <xr:revisionPtr revIDLastSave="0" documentId="13_ncr:1_{6FA9FFCA-9E4F-4EA8-B1BF-A3B467119F4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U15" i="4" l="1"/>
  <c r="T15" i="4"/>
  <c r="Q15" i="4"/>
  <c r="S15" i="4"/>
  <c r="Q14" i="4"/>
  <c r="S14" i="4"/>
  <c r="Q13" i="4"/>
  <c r="S13" i="4"/>
  <c r="Q11" i="4"/>
  <c r="S11" i="4"/>
  <c r="G22" i="4" l="1"/>
  <c r="H22" i="4" s="1"/>
  <c r="G33" i="4"/>
  <c r="G20" i="4"/>
  <c r="H19" i="4"/>
  <c r="H18" i="4"/>
  <c r="P14" i="4"/>
  <c r="P13" i="4"/>
  <c r="P12" i="4"/>
  <c r="P11" i="4"/>
  <c r="P10" i="4"/>
  <c r="P9" i="4"/>
  <c r="P8" i="4"/>
  <c r="P7" i="4"/>
  <c r="P6" i="4"/>
  <c r="P5" i="4"/>
  <c r="P4" i="4"/>
  <c r="P3" i="4"/>
  <c r="P2" i="4"/>
  <c r="C16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<sst xmlns="http://schemas.openxmlformats.org/spreadsheetml/2006/main" count="30" uniqueCount="26">
  <si>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</si>
  <si>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</si>
  <si>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</si>
  <si>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</si>
  <si>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</si>
  <si>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</si>
  <si>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</si>
  <si>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</si>
  <si>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</si>
  <si>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Rate on Saleable area (20 + 20%)</t>
  </si>
  <si>
    <t>ca</t>
  </si>
  <si>
    <t>rate</t>
  </si>
  <si>
    <t>fmv</t>
  </si>
  <si>
    <t>av</t>
  </si>
  <si>
    <t>sd</t>
  </si>
  <si>
    <t>rd</t>
  </si>
  <si>
    <t>bv</t>
  </si>
  <si>
    <t>Built up area (10%)</t>
  </si>
  <si>
    <t>Saleable area (10 + 20%)</t>
  </si>
  <si>
    <t>Rate on Built up  area (10%)</t>
  </si>
  <si>
    <t>Flat No. 309, 3rd Floor, Building No C5, Xrbia Eiffel City Phase 2, Village - Chakan, Pune, Pune</t>
  </si>
  <si>
    <t>encl bal</t>
  </si>
  <si>
    <t>loan  - 19.25 lakhs</t>
  </si>
  <si>
    <t>agreemtn  - 2019</t>
  </si>
  <si>
    <t>mca</t>
  </si>
  <si>
    <t>22.12.23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</si>
</sst>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325171</xdr:colOff>
      <xdr:row>48</xdr:row>
      <xdr:rowOff>1212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DE6AA9-BFC8-4871-BCF3-9497FD501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69171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E962A-4B09-44F8-85C5-FE113EDA3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8115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054082-4200-492D-AED3-398A0C36B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8305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607314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97EA66-3128-49D8-A8CC-53011FB2F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7C69ED-5DA1-4ACD-BDC4-3D20379C8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EBE0EC-F5F0-425E-9DD8-12CFF7653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382329</xdr:colOff>
      <xdr:row>52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1A0068-B3D1-4445-9A2F-FF2C1FC35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526329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306119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6E9A45-8EB8-4CE7-B561-DB5BB4CE0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50119" cy="8545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363277</xdr:colOff>
      <xdr:row>47</xdr:row>
      <xdr:rowOff>20229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1E2DC4-93B7-4136-A3A5-E9BB8E0D1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07277" cy="8449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115592</xdr:colOff>
      <xdr:row>45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4F6B2-BBA9-4387-9A60-FDDC3F262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59592" cy="8554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220382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022984-E740-4157-A77B-4799ACB3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64382" cy="8421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172750</xdr:colOff>
      <xdr:row>45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0F83A3-796F-4486-839C-2F0A46A0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16750" cy="8392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115592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BE3762-2DBE-4517-9881-5C5A2DF58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59592" cy="8621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163224</xdr:colOff>
      <xdr:row>44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6E7438-328E-45D7-A8FE-557E705B9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07224" cy="8306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AA20" sqref="AA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17</v>
      </c>
      <c r="D1" s="3" t="s">
        <v>18</v>
      </c>
      <c r="E1" s="3" t="s">
        <v>1</v>
      </c>
      <c r="F1" s="9" t="s">
        <v>8</v>
      </c>
      <c r="G1" s="9" t="s">
        <v>19</v>
      </c>
      <c r="H1" s="9" t="s">
        <v>9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357</v>
      </c>
      <c r="C2" s="4">
        <f>B2*1.2</f>
        <v>428.4</v>
      </c>
      <c r="D2" s="4">
        <f t="shared" ref="D2:D13" si="2">C2*1.2</f>
        <v>514.07999999999993</v>
      </c>
      <c r="E2" s="5">
        <f t="shared" ref="E2:E13" si="3">R2</f>
        <v>2000000</v>
      </c>
      <c r="F2" s="10">
        <f t="shared" ref="F2:F13" si="4">ROUND((E2/B2),0)</f>
        <v>5602</v>
      </c>
      <c r="G2" s="10">
        <f t="shared" ref="G2:G13" si="5">ROUND((E2/C2),0)</f>
        <v>4669</v>
      </c>
      <c r="H2" s="10">
        <f t="shared" ref="H2:H13" si="6">ROUND((E2/D2),0)</f>
        <v>3890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4" si="8">O2/1.2</f>
        <v>0</v>
      </c>
      <c r="Q2">
        <v>357</v>
      </c>
      <c r="R2" s="2">
        <v>2000000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475</v>
      </c>
      <c r="C3" s="4">
        <f t="shared" ref="C3:C15" si="9">B3*1.2</f>
        <v>570</v>
      </c>
      <c r="D3" s="4">
        <f t="shared" si="2"/>
        <v>684</v>
      </c>
      <c r="E3" s="5">
        <f t="shared" si="3"/>
        <v>2400000</v>
      </c>
      <c r="F3" s="10">
        <f t="shared" si="4"/>
        <v>5053</v>
      </c>
      <c r="G3" s="10">
        <f t="shared" si="5"/>
        <v>4211</v>
      </c>
      <c r="H3" s="10">
        <f t="shared" si="6"/>
        <v>3509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475</v>
      </c>
      <c r="R3" s="2">
        <v>2400000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460</v>
      </c>
      <c r="C4" s="4">
        <f t="shared" si="9"/>
        <v>552</v>
      </c>
      <c r="D4" s="4">
        <f t="shared" si="2"/>
        <v>662.4</v>
      </c>
      <c r="E4" s="5">
        <f t="shared" si="3"/>
        <v>2770000</v>
      </c>
      <c r="F4" s="10">
        <f t="shared" si="4"/>
        <v>6022</v>
      </c>
      <c r="G4" s="10">
        <f t="shared" si="5"/>
        <v>5018</v>
      </c>
      <c r="H4" s="10">
        <f t="shared" si="6"/>
        <v>4182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460</v>
      </c>
      <c r="R4" s="2">
        <v>2770000</v>
      </c>
      <c r="S4" s="8"/>
      <c r="T4" s="8"/>
    </row>
    <row r="5" spans="1:21" x14ac:dyDescent="0.25">
      <c r="A5" s="4">
        <f t="shared" si="0"/>
        <v>0</v>
      </c>
      <c r="B5" s="4">
        <f t="shared" si="1"/>
        <v>490</v>
      </c>
      <c r="C5" s="4">
        <f t="shared" si="9"/>
        <v>588</v>
      </c>
      <c r="D5" s="4">
        <f t="shared" si="2"/>
        <v>705.6</v>
      </c>
      <c r="E5" s="5">
        <f t="shared" si="3"/>
        <v>2600000</v>
      </c>
      <c r="F5" s="10">
        <f t="shared" si="4"/>
        <v>5306</v>
      </c>
      <c r="G5" s="10">
        <f t="shared" si="5"/>
        <v>4422</v>
      </c>
      <c r="H5" s="10">
        <f t="shared" si="6"/>
        <v>3685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490</v>
      </c>
      <c r="R5" s="2">
        <v>2600000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296</v>
      </c>
      <c r="C6" s="4">
        <f t="shared" si="9"/>
        <v>355.2</v>
      </c>
      <c r="D6" s="4">
        <f t="shared" si="2"/>
        <v>426.23999999999995</v>
      </c>
      <c r="E6" s="5">
        <f t="shared" si="3"/>
        <v>1800000</v>
      </c>
      <c r="F6" s="10">
        <f t="shared" si="4"/>
        <v>6081</v>
      </c>
      <c r="G6" s="10">
        <f t="shared" si="5"/>
        <v>5068</v>
      </c>
      <c r="H6" s="10">
        <f t="shared" si="6"/>
        <v>4223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296</v>
      </c>
      <c r="R6" s="2">
        <v>1800000</v>
      </c>
      <c r="S6" s="8"/>
      <c r="T6" s="8"/>
    </row>
    <row r="7" spans="1:21" x14ac:dyDescent="0.25">
      <c r="A7" s="4">
        <f t="shared" si="0"/>
        <v>0</v>
      </c>
      <c r="B7" s="4">
        <f t="shared" si="1"/>
        <v>353</v>
      </c>
      <c r="C7" s="4">
        <f t="shared" si="9"/>
        <v>423.59999999999997</v>
      </c>
      <c r="D7" s="4">
        <f t="shared" si="2"/>
        <v>508.31999999999994</v>
      </c>
      <c r="E7" s="5">
        <f t="shared" si="3"/>
        <v>3000000</v>
      </c>
      <c r="F7" s="15">
        <f t="shared" si="4"/>
        <v>8499</v>
      </c>
      <c r="G7" s="10">
        <f t="shared" si="5"/>
        <v>7082</v>
      </c>
      <c r="H7" s="10">
        <f t="shared" si="6"/>
        <v>5902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353</v>
      </c>
      <c r="R7" s="2">
        <v>3000000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460</v>
      </c>
      <c r="C8" s="4">
        <f t="shared" si="9"/>
        <v>552</v>
      </c>
      <c r="D8" s="4">
        <f t="shared" si="2"/>
        <v>662.4</v>
      </c>
      <c r="E8" s="5">
        <f t="shared" si="3"/>
        <v>3700000</v>
      </c>
      <c r="F8" s="15">
        <f t="shared" si="4"/>
        <v>8043</v>
      </c>
      <c r="G8" s="10">
        <f t="shared" si="5"/>
        <v>6703</v>
      </c>
      <c r="H8" s="10">
        <f t="shared" si="6"/>
        <v>5586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460</v>
      </c>
      <c r="R8" s="2">
        <v>3700000</v>
      </c>
      <c r="S8" s="8"/>
      <c r="T8" s="8"/>
    </row>
    <row r="9" spans="1:21" x14ac:dyDescent="0.25">
      <c r="A9" s="4">
        <f t="shared" si="0"/>
        <v>0</v>
      </c>
      <c r="B9" s="4">
        <f t="shared" si="1"/>
        <v>400</v>
      </c>
      <c r="C9" s="4">
        <f t="shared" si="9"/>
        <v>480</v>
      </c>
      <c r="D9" s="4">
        <f t="shared" si="2"/>
        <v>576</v>
      </c>
      <c r="E9" s="5">
        <f t="shared" si="3"/>
        <v>2500000</v>
      </c>
      <c r="F9" s="10">
        <f t="shared" si="4"/>
        <v>6250</v>
      </c>
      <c r="G9" s="10">
        <f t="shared" si="5"/>
        <v>5208</v>
      </c>
      <c r="H9" s="10">
        <f t="shared" si="6"/>
        <v>4340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400</v>
      </c>
      <c r="R9" s="2">
        <v>2500000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461</v>
      </c>
      <c r="C10" s="4">
        <f t="shared" si="9"/>
        <v>553.19999999999993</v>
      </c>
      <c r="D10" s="4">
        <f t="shared" si="2"/>
        <v>663.83999999999992</v>
      </c>
      <c r="E10" s="5">
        <f t="shared" si="3"/>
        <v>3200000</v>
      </c>
      <c r="F10" s="10">
        <f t="shared" si="4"/>
        <v>6941</v>
      </c>
      <c r="G10" s="10">
        <f t="shared" si="5"/>
        <v>5785</v>
      </c>
      <c r="H10" s="10">
        <f t="shared" si="6"/>
        <v>4820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461</v>
      </c>
      <c r="R10" s="2">
        <v>3200000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475.76879999999994</v>
      </c>
      <c r="C11" s="4">
        <f t="shared" si="9"/>
        <v>570.92255999999986</v>
      </c>
      <c r="D11" s="4">
        <f t="shared" si="2"/>
        <v>685.10707199999979</v>
      </c>
      <c r="E11" s="5">
        <f t="shared" si="3"/>
        <v>2230000</v>
      </c>
      <c r="F11" s="10">
        <f t="shared" si="4"/>
        <v>4687</v>
      </c>
      <c r="G11" s="10">
        <f t="shared" si="5"/>
        <v>3906</v>
      </c>
      <c r="H11" s="10">
        <f t="shared" si="6"/>
        <v>3255</v>
      </c>
      <c r="I11" s="4" t="e">
        <f>#REF!</f>
        <v>#REF!</v>
      </c>
      <c r="J11" s="4">
        <f t="shared" si="7"/>
        <v>44.199999999999996</v>
      </c>
      <c r="O11">
        <v>0</v>
      </c>
      <c r="P11">
        <f t="shared" si="8"/>
        <v>0</v>
      </c>
      <c r="Q11">
        <f>S11*10.764</f>
        <v>475.76879999999994</v>
      </c>
      <c r="R11" s="2">
        <v>2230000</v>
      </c>
      <c r="S11" s="8">
        <f>32.51+5.75+5.94</f>
        <v>44.199999999999996</v>
      </c>
      <c r="T11" s="8" t="s">
        <v>25</v>
      </c>
    </row>
    <row r="12" spans="1:21" x14ac:dyDescent="0.25">
      <c r="A12" s="4">
        <f t="shared" si="0"/>
        <v>0</v>
      </c>
      <c r="B12" s="4">
        <f t="shared" si="1"/>
        <v>474</v>
      </c>
      <c r="C12" s="4">
        <f t="shared" si="9"/>
        <v>568.79999999999995</v>
      </c>
      <c r="D12" s="4">
        <f t="shared" si="2"/>
        <v>682.56</v>
      </c>
      <c r="E12" s="5">
        <f t="shared" si="3"/>
        <v>2200000</v>
      </c>
      <c r="F12" s="10">
        <f t="shared" si="4"/>
        <v>4641</v>
      </c>
      <c r="G12" s="10">
        <f t="shared" si="5"/>
        <v>3868</v>
      </c>
      <c r="H12" s="10">
        <f t="shared" si="6"/>
        <v>3223</v>
      </c>
      <c r="I12" s="4" t="e">
        <f>#REF!</f>
        <v>#REF!</v>
      </c>
      <c r="J12" s="4" t="str">
        <f t="shared" si="7"/>
        <v>22.12.23</v>
      </c>
      <c r="O12">
        <v>0</v>
      </c>
      <c r="P12">
        <f t="shared" si="8"/>
        <v>0</v>
      </c>
      <c r="Q12">
        <v>474</v>
      </c>
      <c r="R12" s="2">
        <v>2200000</v>
      </c>
      <c r="S12" s="8" t="s">
        <v>25</v>
      </c>
      <c r="T12" s="8"/>
    </row>
    <row r="13" spans="1:21" x14ac:dyDescent="0.25">
      <c r="A13" s="4">
        <f t="shared" si="0"/>
        <v>0</v>
      </c>
      <c r="B13" s="4">
        <f t="shared" si="1"/>
        <v>343.26396</v>
      </c>
      <c r="C13" s="4">
        <f t="shared" si="9"/>
        <v>411.91675199999997</v>
      </c>
      <c r="D13" s="4">
        <f t="shared" si="2"/>
        <v>494.30010239999996</v>
      </c>
      <c r="E13" s="5">
        <f t="shared" si="3"/>
        <v>1708040</v>
      </c>
      <c r="F13" s="10">
        <f t="shared" si="4"/>
        <v>4976</v>
      </c>
      <c r="G13" s="10">
        <f t="shared" si="5"/>
        <v>4147</v>
      </c>
      <c r="H13" s="10">
        <f t="shared" si="6"/>
        <v>3455</v>
      </c>
      <c r="I13" s="4" t="e">
        <f>#REF!</f>
        <v>#REF!</v>
      </c>
      <c r="J13" s="4">
        <f t="shared" si="7"/>
        <v>31.89</v>
      </c>
      <c r="O13">
        <v>0</v>
      </c>
      <c r="P13">
        <f t="shared" si="8"/>
        <v>0</v>
      </c>
      <c r="Q13">
        <f>S13*10.764</f>
        <v>343.26396</v>
      </c>
      <c r="R13" s="2">
        <v>1708040</v>
      </c>
      <c r="S13" s="8">
        <f>27.1+4.79</f>
        <v>31.89</v>
      </c>
      <c r="T13" s="8"/>
    </row>
    <row r="14" spans="1:21" x14ac:dyDescent="0.25">
      <c r="A14" s="4">
        <f t="shared" si="0"/>
        <v>0</v>
      </c>
      <c r="B14" s="4">
        <f t="shared" si="1"/>
        <v>534.64787999999987</v>
      </c>
      <c r="C14" s="4">
        <f t="shared" si="9"/>
        <v>641.57745599999987</v>
      </c>
      <c r="D14" s="4">
        <f t="shared" ref="D14:D15" si="10">C14*1.2</f>
        <v>769.89294719999987</v>
      </c>
      <c r="E14" s="5">
        <f t="shared" ref="E14:E15" si="11">R14</f>
        <v>2400000</v>
      </c>
      <c r="F14" s="10">
        <f t="shared" ref="F14:F15" si="12">ROUND((E14/B14),0)</f>
        <v>4489</v>
      </c>
      <c r="G14" s="10">
        <f t="shared" ref="G14:G15" si="13">ROUND((E14/C14),0)</f>
        <v>3741</v>
      </c>
      <c r="H14" s="10">
        <f t="shared" ref="H14:H15" si="14">ROUND((E14/D14),0)</f>
        <v>3117</v>
      </c>
      <c r="I14" s="4" t="e">
        <f>#REF!</f>
        <v>#REF!</v>
      </c>
      <c r="J14" s="4">
        <f t="shared" ref="J14:J15" si="15">S14</f>
        <v>49.669999999999995</v>
      </c>
      <c r="O14">
        <v>0</v>
      </c>
      <c r="P14">
        <f t="shared" si="8"/>
        <v>0</v>
      </c>
      <c r="Q14">
        <f>S14*10.764</f>
        <v>534.64787999999987</v>
      </c>
      <c r="R14" s="2">
        <v>2400000</v>
      </c>
      <c r="S14" s="8">
        <f>36.23+7.65+5.79</f>
        <v>49.669999999999995</v>
      </c>
      <c r="T14" s="8"/>
    </row>
    <row r="15" spans="1:21" x14ac:dyDescent="0.25">
      <c r="A15" s="4">
        <f t="shared" si="0"/>
        <v>0</v>
      </c>
      <c r="B15" s="4">
        <f t="shared" si="1"/>
        <v>573.97953600000005</v>
      </c>
      <c r="C15" s="4">
        <f t="shared" si="9"/>
        <v>688.77544320000004</v>
      </c>
      <c r="D15" s="4">
        <f t="shared" si="10"/>
        <v>826.53053183999998</v>
      </c>
      <c r="E15" s="5">
        <f t="shared" si="11"/>
        <v>3216608</v>
      </c>
      <c r="F15" s="15">
        <f t="shared" si="12"/>
        <v>5604</v>
      </c>
      <c r="G15" s="10">
        <f t="shared" si="13"/>
        <v>4670</v>
      </c>
      <c r="H15" s="10">
        <f t="shared" si="14"/>
        <v>3892</v>
      </c>
      <c r="I15" s="4" t="e">
        <f>#REF!</f>
        <v>#REF!</v>
      </c>
      <c r="J15" s="4">
        <f t="shared" si="15"/>
        <v>49.56</v>
      </c>
      <c r="O15">
        <v>0</v>
      </c>
      <c r="P15">
        <f t="shared" ref="P15" si="16">O15/1.2</f>
        <v>0</v>
      </c>
      <c r="Q15">
        <f>U15*10.764</f>
        <v>573.97953600000005</v>
      </c>
      <c r="R15" s="2">
        <v>3216608</v>
      </c>
      <c r="S15" s="8">
        <f>42.46+7.1</f>
        <v>49.56</v>
      </c>
      <c r="T15" s="8">
        <f>9.41*40%</f>
        <v>3.7640000000000002</v>
      </c>
      <c r="U15">
        <f>T15+S15</f>
        <v>53.324000000000005</v>
      </c>
    </row>
    <row r="16" spans="1:21" x14ac:dyDescent="0.25">
      <c r="C16" s="4">
        <f t="shared" ref="C16" si="17">B16*1.1</f>
        <v>0</v>
      </c>
    </row>
    <row r="17" spans="6:24" x14ac:dyDescent="0.25">
      <c r="F17" s="7" t="s">
        <v>20</v>
      </c>
    </row>
    <row r="18" spans="6:24" x14ac:dyDescent="0.25">
      <c r="F18" s="7" t="s">
        <v>10</v>
      </c>
      <c r="G18">
        <v>291</v>
      </c>
      <c r="H18">
        <f>26.99*10.764</f>
        <v>290.52035999999998</v>
      </c>
    </row>
    <row r="19" spans="6:24" x14ac:dyDescent="0.25">
      <c r="F19" s="7" t="s">
        <v>21</v>
      </c>
      <c r="G19">
        <v>51</v>
      </c>
      <c r="H19">
        <f>4.74*10.764</f>
        <v>51.021360000000001</v>
      </c>
    </row>
    <row r="20" spans="6:24" x14ac:dyDescent="0.25">
      <c r="G20">
        <f>G19+G18</f>
        <v>342</v>
      </c>
      <c r="P20" t="s">
        <v>24</v>
      </c>
      <c r="Q20">
        <v>314</v>
      </c>
    </row>
    <row r="21" spans="6:24" x14ac:dyDescent="0.25">
      <c r="F21" s="7" t="s">
        <v>11</v>
      </c>
      <c r="G21">
        <v>7500</v>
      </c>
    </row>
    <row r="22" spans="6:24" x14ac:dyDescent="0.25">
      <c r="F22" s="7" t="s">
        <v>12</v>
      </c>
      <c r="G22" s="6">
        <f>G21*G20</f>
        <v>2565000</v>
      </c>
      <c r="H22" s="6">
        <f>G22*90%</f>
        <v>2308500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22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F29" s="7" t="s">
        <v>23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F30" s="7" t="s">
        <v>13</v>
      </c>
      <c r="G30">
        <v>2319243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F31" s="7" t="s">
        <v>14</v>
      </c>
      <c r="G31">
        <v>139200</v>
      </c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F32" s="7" t="s">
        <v>15</v>
      </c>
      <c r="G32">
        <v>23200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6:24" x14ac:dyDescent="0.25">
      <c r="F33" s="7" t="s">
        <v>16</v>
      </c>
      <c r="G33">
        <f>SUM(G30:G32)</f>
        <v>2481643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6:24" x14ac:dyDescent="0.25">
      <c r="Q34" s="11"/>
      <c r="R34" s="11"/>
    </row>
    <row r="35" spans="6:24" x14ac:dyDescent="0.25">
      <c r="Q35" s="11"/>
      <c r="R35" s="11"/>
      <c r="T35" s="6"/>
    </row>
    <row r="36" spans="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4" zoomScale="85" zoomScaleNormal="85"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442F9-DF23-4AE6-B459-FDF56E27A42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1208E-5A42-4BE2-B5B1-6C17F9D3D04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2024-05-25T10:03:56Z</dcterms:modified>
</cp:coreProperties>
</file>