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Report Drafting\UBI\Gangapur\Nilesh Nehete\"/>
    </mc:Choice>
  </mc:AlternateContent>
  <bookViews>
    <workbookView xWindow="0" yWindow="0" windowWidth="20490" windowHeight="7755" tabRatio="932" activeTab="4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Actual M." sheetId="42" r:id="rId9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3" i="42" l="1"/>
  <c r="K23" i="42"/>
  <c r="K21" i="42"/>
  <c r="K22" i="42"/>
  <c r="K7" i="42"/>
  <c r="K8" i="42"/>
  <c r="K9" i="42"/>
  <c r="K10" i="42"/>
  <c r="K11" i="42"/>
  <c r="K12" i="42"/>
  <c r="K13" i="42"/>
  <c r="K14" i="42"/>
  <c r="K15" i="42"/>
  <c r="K16" i="42"/>
  <c r="K17" i="42"/>
  <c r="K6" i="42"/>
  <c r="P7" i="4"/>
  <c r="Q7" i="4" s="1"/>
  <c r="B7" i="4" s="1"/>
  <c r="C7" i="4" s="1"/>
  <c r="D7" i="4" s="1"/>
  <c r="P6" i="4"/>
  <c r="Q6" i="4" s="1"/>
  <c r="B6" i="4" s="1"/>
  <c r="C6" i="4" s="1"/>
  <c r="D6" i="4" s="1"/>
  <c r="P5" i="4"/>
  <c r="B5" i="4" s="1"/>
  <c r="C5" i="4" s="1"/>
  <c r="D5" i="4" s="1"/>
  <c r="P4" i="4"/>
  <c r="B4" i="4" s="1"/>
  <c r="C4" i="4" s="1"/>
  <c r="D4" i="4" s="1"/>
  <c r="P3" i="4"/>
  <c r="Q3" i="4" s="1"/>
  <c r="B3" i="4" s="1"/>
  <c r="C3" i="4" s="1"/>
  <c r="D3" i="4" s="1"/>
  <c r="P2" i="4"/>
  <c r="B2" i="4" s="1"/>
  <c r="C2" i="4" s="1"/>
  <c r="D2" i="4" s="1"/>
  <c r="G36" i="4"/>
  <c r="G35" i="4"/>
  <c r="H34" i="4"/>
  <c r="G34" i="4"/>
  <c r="H32" i="4"/>
  <c r="I31" i="4"/>
  <c r="G31" i="4"/>
  <c r="I23" i="4"/>
  <c r="Q19" i="4"/>
  <c r="P19" i="4"/>
  <c r="J19" i="4"/>
  <c r="I19" i="4"/>
  <c r="H19" i="4"/>
  <c r="G19" i="4"/>
  <c r="F19" i="4"/>
  <c r="E19" i="4"/>
  <c r="D19" i="4"/>
  <c r="C19" i="4"/>
  <c r="B19" i="4"/>
  <c r="A19" i="4"/>
  <c r="Q18" i="4"/>
  <c r="P18" i="4"/>
  <c r="J18" i="4"/>
  <c r="I18" i="4"/>
  <c r="H18" i="4"/>
  <c r="G18" i="4"/>
  <c r="F18" i="4"/>
  <c r="E18" i="4"/>
  <c r="D18" i="4"/>
  <c r="C18" i="4"/>
  <c r="B18" i="4"/>
  <c r="A18" i="4"/>
  <c r="Q17" i="4"/>
  <c r="P17" i="4"/>
  <c r="J17" i="4"/>
  <c r="I17" i="4"/>
  <c r="H17" i="4"/>
  <c r="G17" i="4"/>
  <c r="F17" i="4"/>
  <c r="E17" i="4"/>
  <c r="D17" i="4"/>
  <c r="C17" i="4"/>
  <c r="B17" i="4"/>
  <c r="A17" i="4"/>
  <c r="Q16" i="4"/>
  <c r="P16" i="4"/>
  <c r="J16" i="4"/>
  <c r="I16" i="4"/>
  <c r="H16" i="4"/>
  <c r="G16" i="4"/>
  <c r="F16" i="4"/>
  <c r="E16" i="4"/>
  <c r="D16" i="4"/>
  <c r="C16" i="4"/>
  <c r="B16" i="4"/>
  <c r="A16" i="4"/>
  <c r="Q15" i="4"/>
  <c r="P15" i="4"/>
  <c r="J15" i="4"/>
  <c r="I15" i="4"/>
  <c r="H15" i="4"/>
  <c r="G15" i="4"/>
  <c r="F15" i="4"/>
  <c r="E15" i="4"/>
  <c r="D15" i="4"/>
  <c r="C15" i="4"/>
  <c r="B15" i="4"/>
  <c r="A15" i="4"/>
  <c r="Q14" i="4"/>
  <c r="P14" i="4"/>
  <c r="J14" i="4"/>
  <c r="I14" i="4"/>
  <c r="H14" i="4"/>
  <c r="G14" i="4"/>
  <c r="F14" i="4"/>
  <c r="E14" i="4"/>
  <c r="D14" i="4"/>
  <c r="C14" i="4"/>
  <c r="B14" i="4"/>
  <c r="A14" i="4"/>
  <c r="Q13" i="4"/>
  <c r="P13" i="4"/>
  <c r="J13" i="4"/>
  <c r="I13" i="4"/>
  <c r="H13" i="4"/>
  <c r="G13" i="4"/>
  <c r="F13" i="4"/>
  <c r="E13" i="4"/>
  <c r="D13" i="4"/>
  <c r="C13" i="4"/>
  <c r="B13" i="4"/>
  <c r="A13" i="4"/>
  <c r="Q12" i="4"/>
  <c r="P12" i="4"/>
  <c r="J12" i="4"/>
  <c r="I12" i="4"/>
  <c r="H12" i="4"/>
  <c r="G12" i="4"/>
  <c r="F12" i="4"/>
  <c r="E12" i="4"/>
  <c r="D12" i="4"/>
  <c r="C12" i="4"/>
  <c r="B12" i="4"/>
  <c r="A12" i="4"/>
  <c r="Q11" i="4"/>
  <c r="P11" i="4"/>
  <c r="J11" i="4"/>
  <c r="I11" i="4"/>
  <c r="H11" i="4"/>
  <c r="G11" i="4"/>
  <c r="F11" i="4"/>
  <c r="E11" i="4"/>
  <c r="D11" i="4"/>
  <c r="C11" i="4"/>
  <c r="B11" i="4"/>
  <c r="A11" i="4"/>
  <c r="Q10" i="4"/>
  <c r="P10" i="4"/>
  <c r="J10" i="4"/>
  <c r="I10" i="4"/>
  <c r="H10" i="4"/>
  <c r="G10" i="4"/>
  <c r="F10" i="4"/>
  <c r="E10" i="4"/>
  <c r="D10" i="4"/>
  <c r="C10" i="4"/>
  <c r="B10" i="4"/>
  <c r="A10" i="4"/>
  <c r="Q9" i="4"/>
  <c r="P9" i="4"/>
  <c r="J9" i="4"/>
  <c r="I9" i="4"/>
  <c r="H9" i="4"/>
  <c r="G9" i="4"/>
  <c r="F9" i="4"/>
  <c r="E9" i="4"/>
  <c r="D9" i="4"/>
  <c r="C9" i="4"/>
  <c r="B9" i="4"/>
  <c r="A9" i="4"/>
  <c r="Q8" i="4"/>
  <c r="P8" i="4"/>
  <c r="J8" i="4"/>
  <c r="I8" i="4"/>
  <c r="H8" i="4"/>
  <c r="G8" i="4"/>
  <c r="F8" i="4"/>
  <c r="E8" i="4"/>
  <c r="D8" i="4"/>
  <c r="C8" i="4"/>
  <c r="B8" i="4"/>
  <c r="A8" i="4"/>
  <c r="J7" i="4"/>
  <c r="I7" i="4"/>
  <c r="E7" i="4"/>
  <c r="H7" i="4" s="1"/>
  <c r="A7" i="4"/>
  <c r="J6" i="4"/>
  <c r="I6" i="4"/>
  <c r="E6" i="4"/>
  <c r="A6" i="4"/>
  <c r="J5" i="4"/>
  <c r="I5" i="4"/>
  <c r="E5" i="4"/>
  <c r="H5" i="4" s="1"/>
  <c r="A5" i="4"/>
  <c r="J4" i="4"/>
  <c r="I4" i="4"/>
  <c r="E4" i="4"/>
  <c r="A4" i="4"/>
  <c r="J3" i="4"/>
  <c r="I3" i="4"/>
  <c r="E3" i="4"/>
  <c r="H3" i="4" s="1"/>
  <c r="A3" i="4"/>
  <c r="J2" i="4"/>
  <c r="I2" i="4"/>
  <c r="E2" i="4"/>
  <c r="A2" i="4"/>
  <c r="C84" i="23"/>
  <c r="C25" i="23"/>
  <c r="D23" i="23"/>
  <c r="C23" i="23"/>
  <c r="C21" i="23"/>
  <c r="C20" i="23"/>
  <c r="B20" i="23"/>
  <c r="C19" i="23"/>
  <c r="C16" i="23"/>
  <c r="C14" i="23"/>
  <c r="C13" i="23"/>
  <c r="C12" i="23"/>
  <c r="C11" i="23"/>
  <c r="C10" i="23"/>
  <c r="C8" i="23"/>
  <c r="C6" i="23"/>
  <c r="C5" i="23"/>
  <c r="J30" i="24"/>
  <c r="I30" i="24"/>
  <c r="H30" i="24"/>
  <c r="G30" i="24"/>
  <c r="F30" i="24"/>
  <c r="E30" i="24"/>
  <c r="O29" i="24"/>
  <c r="J29" i="24"/>
  <c r="I29" i="24"/>
  <c r="H29" i="24"/>
  <c r="G29" i="24"/>
  <c r="F29" i="24"/>
  <c r="E29" i="24"/>
  <c r="J28" i="24"/>
  <c r="I28" i="24"/>
  <c r="H28" i="24"/>
  <c r="G28" i="24"/>
  <c r="F28" i="24"/>
  <c r="E28" i="24"/>
  <c r="J27" i="24"/>
  <c r="I27" i="24"/>
  <c r="H27" i="24"/>
  <c r="G27" i="24"/>
  <c r="F27" i="24"/>
  <c r="E27" i="24"/>
  <c r="J26" i="24"/>
  <c r="I26" i="24"/>
  <c r="H26" i="24"/>
  <c r="G26" i="24"/>
  <c r="F26" i="24"/>
  <c r="E26" i="24"/>
  <c r="J25" i="24"/>
  <c r="I25" i="24"/>
  <c r="H25" i="24"/>
  <c r="G25" i="24"/>
  <c r="F25" i="24"/>
  <c r="E25" i="24"/>
  <c r="J24" i="24"/>
  <c r="I24" i="24"/>
  <c r="H24" i="24"/>
  <c r="G24" i="24"/>
  <c r="F24" i="24"/>
  <c r="E24" i="24"/>
  <c r="J23" i="24"/>
  <c r="I23" i="24"/>
  <c r="H23" i="24"/>
  <c r="G23" i="24"/>
  <c r="F23" i="24"/>
  <c r="E23" i="24"/>
  <c r="J22" i="24"/>
  <c r="I22" i="24"/>
  <c r="H22" i="24"/>
  <c r="G22" i="24"/>
  <c r="F22" i="24"/>
  <c r="E22" i="24"/>
  <c r="J21" i="24"/>
  <c r="I21" i="24"/>
  <c r="H21" i="24"/>
  <c r="G21" i="24"/>
  <c r="F21" i="24"/>
  <c r="E21" i="24"/>
  <c r="J20" i="24"/>
  <c r="I20" i="24"/>
  <c r="H20" i="24"/>
  <c r="G20" i="24"/>
  <c r="F20" i="24"/>
  <c r="E20" i="24"/>
  <c r="N19" i="24"/>
  <c r="J19" i="24"/>
  <c r="I19" i="24"/>
  <c r="H19" i="24"/>
  <c r="G19" i="24"/>
  <c r="F19" i="24"/>
  <c r="E19" i="24"/>
  <c r="N18" i="24"/>
  <c r="J18" i="24"/>
  <c r="I18" i="24"/>
  <c r="H18" i="24"/>
  <c r="G18" i="24"/>
  <c r="F18" i="24"/>
  <c r="E18" i="24"/>
  <c r="N17" i="24"/>
  <c r="J17" i="24"/>
  <c r="I17" i="24"/>
  <c r="H17" i="24"/>
  <c r="G17" i="24"/>
  <c r="F17" i="24"/>
  <c r="E17" i="24"/>
  <c r="N16" i="24"/>
  <c r="J16" i="24"/>
  <c r="I16" i="24"/>
  <c r="H16" i="24"/>
  <c r="G16" i="24"/>
  <c r="F16" i="24"/>
  <c r="E16" i="24"/>
  <c r="N15" i="24"/>
  <c r="J15" i="24"/>
  <c r="I15" i="24"/>
  <c r="H15" i="24"/>
  <c r="G15" i="24"/>
  <c r="F15" i="24"/>
  <c r="E15" i="24"/>
  <c r="J14" i="24"/>
  <c r="I14" i="24"/>
  <c r="H14" i="24"/>
  <c r="G14" i="24"/>
  <c r="F14" i="24"/>
  <c r="E14" i="24"/>
  <c r="N13" i="24"/>
  <c r="J13" i="24"/>
  <c r="I13" i="24"/>
  <c r="H13" i="24"/>
  <c r="G13" i="24"/>
  <c r="F13" i="24"/>
  <c r="E13" i="24"/>
  <c r="N12" i="24"/>
  <c r="J12" i="24"/>
  <c r="I12" i="24"/>
  <c r="H12" i="24"/>
  <c r="G12" i="24"/>
  <c r="F12" i="24"/>
  <c r="E12" i="24"/>
  <c r="N11" i="24"/>
  <c r="J11" i="24"/>
  <c r="I11" i="24"/>
  <c r="H11" i="24"/>
  <c r="G11" i="24"/>
  <c r="F11" i="24"/>
  <c r="E11" i="24"/>
  <c r="N10" i="24"/>
  <c r="J10" i="24"/>
  <c r="I10" i="24"/>
  <c r="H10" i="24"/>
  <c r="G10" i="24"/>
  <c r="F10" i="24"/>
  <c r="E10" i="24"/>
  <c r="N9" i="24"/>
  <c r="J9" i="24"/>
  <c r="I9" i="24"/>
  <c r="H9" i="24"/>
  <c r="G9" i="24"/>
  <c r="F9" i="24"/>
  <c r="E9" i="24"/>
  <c r="N8" i="24"/>
  <c r="J8" i="24"/>
  <c r="I8" i="24"/>
  <c r="H8" i="24"/>
  <c r="G8" i="24"/>
  <c r="F8" i="24"/>
  <c r="E8" i="24"/>
  <c r="N7" i="24"/>
  <c r="J7" i="24"/>
  <c r="I7" i="24"/>
  <c r="H7" i="24"/>
  <c r="G7" i="24"/>
  <c r="F7" i="24"/>
  <c r="E7" i="24"/>
  <c r="N6" i="24"/>
  <c r="J6" i="24"/>
  <c r="I6" i="24"/>
  <c r="H6" i="24"/>
  <c r="G6" i="24"/>
  <c r="F6" i="24"/>
  <c r="E6" i="24"/>
  <c r="N5" i="24"/>
  <c r="J5" i="24"/>
  <c r="I5" i="24"/>
  <c r="H5" i="24"/>
  <c r="G5" i="24"/>
  <c r="F5" i="24"/>
  <c r="E5" i="24"/>
  <c r="J4" i="24"/>
  <c r="I4" i="24"/>
  <c r="H4" i="24"/>
  <c r="G4" i="24"/>
  <c r="F4" i="24"/>
  <c r="E4" i="24"/>
  <c r="W3" i="24"/>
  <c r="V3" i="24"/>
  <c r="J3" i="24"/>
  <c r="I3" i="24"/>
  <c r="H3" i="24"/>
  <c r="G3" i="24"/>
  <c r="F3" i="24"/>
  <c r="E3" i="24"/>
  <c r="J2" i="24"/>
  <c r="I2" i="24"/>
  <c r="H2" i="24"/>
  <c r="G2" i="24"/>
  <c r="F2" i="24"/>
  <c r="E2" i="24"/>
  <c r="P63" i="25"/>
  <c r="P62" i="25"/>
  <c r="P61" i="25"/>
  <c r="P60" i="25"/>
  <c r="P59" i="25"/>
  <c r="P58" i="25"/>
  <c r="P57" i="25"/>
  <c r="P56" i="25"/>
  <c r="P55" i="25"/>
  <c r="P54" i="25"/>
  <c r="P53" i="25"/>
  <c r="P52" i="25"/>
  <c r="P51" i="25"/>
  <c r="P50" i="25"/>
  <c r="P49" i="25"/>
  <c r="P48" i="25"/>
  <c r="P47" i="25"/>
  <c r="P46" i="25"/>
  <c r="P45" i="25"/>
  <c r="P44" i="25"/>
  <c r="P43" i="25"/>
  <c r="P42" i="25"/>
  <c r="P41" i="25"/>
  <c r="P40" i="25"/>
  <c r="P39" i="25"/>
  <c r="P38" i="25"/>
  <c r="P37" i="25"/>
  <c r="P36" i="25"/>
  <c r="P35" i="25"/>
  <c r="P34" i="25"/>
  <c r="P33" i="25"/>
  <c r="P32" i="25"/>
  <c r="P31" i="25"/>
  <c r="P30" i="25"/>
  <c r="P29" i="25"/>
  <c r="P28" i="25"/>
  <c r="P27" i="25"/>
  <c r="P26" i="25"/>
  <c r="P25" i="25"/>
  <c r="P24" i="25"/>
  <c r="P23" i="25"/>
  <c r="P22" i="25"/>
  <c r="P21" i="25"/>
  <c r="P20" i="25"/>
  <c r="P19" i="25"/>
  <c r="P18" i="25"/>
  <c r="P17" i="25"/>
  <c r="P16" i="25"/>
  <c r="P15" i="25"/>
  <c r="P14" i="25"/>
  <c r="C14" i="25"/>
  <c r="C15" i="25" s="1"/>
  <c r="P13" i="25"/>
  <c r="P12" i="25"/>
  <c r="P11" i="25"/>
  <c r="P10" i="25"/>
  <c r="D8" i="25"/>
  <c r="C5" i="25"/>
  <c r="E5" i="25" s="1"/>
  <c r="E2" i="25"/>
  <c r="D2" i="25"/>
  <c r="K18" i="42" l="1"/>
  <c r="L18" i="42" s="1"/>
  <c r="H2" i="4"/>
  <c r="H4" i="4"/>
  <c r="H6" i="4"/>
  <c r="G2" i="4"/>
  <c r="G3" i="4"/>
  <c r="G4" i="4"/>
  <c r="G5" i="4"/>
  <c r="G6" i="4"/>
  <c r="G7" i="4"/>
  <c r="F2" i="4"/>
  <c r="F3" i="4"/>
  <c r="F4" i="4"/>
  <c r="F5" i="4"/>
  <c r="F6" i="4"/>
  <c r="F7" i="4"/>
  <c r="C7" i="25"/>
  <c r="D9" i="25" s="1"/>
  <c r="C10" i="25" s="1"/>
  <c r="E10" i="25" s="1"/>
  <c r="C17" i="25" s="1"/>
</calcChain>
</file>

<file path=xl/sharedStrings.xml><?xml version="1.0" encoding="utf-8"?>
<sst xmlns="http://schemas.openxmlformats.org/spreadsheetml/2006/main" count="132" uniqueCount="98">
  <si>
    <t>RCC / Other Pukka</t>
  </si>
  <si>
    <t>Residential</t>
  </si>
  <si>
    <t>Age in years</t>
  </si>
  <si>
    <t>Deprication %</t>
  </si>
  <si>
    <t>Floor Wise</t>
  </si>
  <si>
    <t>Half or Semi Pakka Sturucture &amp; Kaccha Structure</t>
  </si>
  <si>
    <t>Increased 5% for Higher floor (5th -10th Floor)</t>
  </si>
  <si>
    <t>Mumbai</t>
  </si>
  <si>
    <t>Thane</t>
  </si>
  <si>
    <t>Guideline Rate (New Property) -A</t>
  </si>
  <si>
    <t>Sq. Mtr.</t>
  </si>
  <si>
    <t>Sq. Ft.</t>
  </si>
  <si>
    <t>(-) Land Cost - B</t>
  </si>
  <si>
    <t>Floor</t>
  </si>
  <si>
    <t>%</t>
  </si>
  <si>
    <t>A-B = C</t>
  </si>
  <si>
    <t>g+4</t>
  </si>
  <si>
    <t>no incre</t>
  </si>
  <si>
    <t>Depreciation percentage - D</t>
  </si>
  <si>
    <t>Depreciated Cost</t>
  </si>
  <si>
    <t>5-10</t>
  </si>
  <si>
    <t>Guideline Rate (After Depreciation) B+ (C x D)</t>
  </si>
  <si>
    <t>11-20</t>
  </si>
  <si>
    <t>21-30</t>
  </si>
  <si>
    <t>Year</t>
  </si>
  <si>
    <t>31 and above</t>
  </si>
  <si>
    <t>Year of Construction</t>
  </si>
  <si>
    <t>Age of the Building</t>
  </si>
  <si>
    <t>Life of the building estimated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</si>
  <si>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</si>
  <si>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</si>
  <si>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</si>
  <si>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</si>
  <si>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</si>
  <si>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</si>
  <si>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</si>
  <si>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</si>
  <si>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</si>
  <si>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</si>
  <si>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years</t>
  </si>
  <si>
    <t>RCC</t>
  </si>
  <si>
    <t>Measured Aea</t>
  </si>
  <si>
    <t>Sq.Ft</t>
  </si>
  <si>
    <t>2-5</t>
  </si>
  <si>
    <t>floor</t>
  </si>
  <si>
    <t>Increas</t>
  </si>
  <si>
    <t>10-20</t>
  </si>
  <si>
    <t>20-30</t>
  </si>
  <si>
    <t>30-40</t>
  </si>
  <si>
    <t>40-50</t>
  </si>
  <si>
    <t>50-60</t>
  </si>
  <si>
    <t>above 60</t>
  </si>
  <si>
    <t xml:space="preserve">As per plan </t>
  </si>
  <si>
    <t>carpet area</t>
  </si>
  <si>
    <t>Agreement</t>
  </si>
  <si>
    <t>Loading</t>
  </si>
  <si>
    <t>Sq.m</t>
  </si>
  <si>
    <t>New Construction Rate</t>
  </si>
  <si>
    <t>rate on CA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</si>
  <si>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</si>
  <si>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</si>
  <si>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</si>
  <si>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</si>
  <si>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</si>
  <si>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</si>
  <si>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</si>
  <si>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</si>
  <si>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</si>
  <si>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</si>
  <si>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CA</t>
  </si>
  <si>
    <t>FMV</t>
  </si>
  <si>
    <t>RV</t>
  </si>
  <si>
    <t>DV</t>
  </si>
  <si>
    <t>IV</t>
  </si>
  <si>
    <t>RR Value</t>
  </si>
  <si>
    <t>Rental Value</t>
  </si>
  <si>
    <t>Sr. No.</t>
  </si>
  <si>
    <t>Carpet area</t>
  </si>
  <si>
    <t>Built up area (20%)</t>
  </si>
  <si>
    <t>Saleable area (20 + 20%)</t>
  </si>
  <si>
    <t>Value</t>
  </si>
  <si>
    <t>Rate on Carpet area</t>
  </si>
  <si>
    <t>Rate on Built up  area (20%)</t>
  </si>
  <si>
    <t>Rate on Saleable area (20 + 20%)</t>
  </si>
  <si>
    <t>Total Floor</t>
  </si>
  <si>
    <t xml:space="preserve">Sr. No. </t>
  </si>
  <si>
    <t>Super Built up area</t>
  </si>
  <si>
    <t>Built up area</t>
  </si>
  <si>
    <t>25.08.2021</t>
  </si>
  <si>
    <t xml:space="preserve">As per Agreement  dated </t>
  </si>
  <si>
    <t>MCA</t>
  </si>
  <si>
    <t>Balcony</t>
  </si>
  <si>
    <t>Total MCA</t>
  </si>
  <si>
    <t>Bal</t>
  </si>
  <si>
    <t>Chajja</t>
  </si>
  <si>
    <t>Service Area</t>
  </si>
  <si>
    <t>Total CA</t>
  </si>
  <si>
    <t>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</si>
</sst>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6" formatCode="_ * #,##0_ ;_ * \-#,##0_ ;_ * &quot;-&quot;??_ ;_ @_ "/>
    <numFmt numFmtId="167" formatCode="_(* #,##0.00_);_(* \(#,##0.00\);_(* &quot;-&quot;??_);_(@_)"/>
  </numFmts>
  <fonts count="17">
    <font>
      <sz val="11"/>
      <color theme="1"/>
      <name val="Calibri"/>
      <charset val="134"/>
      <scheme val="minor"/>
    </font>
    <font>
      <sz val="11"/>
      <color rgb="FFFF0000"/>
      <name val="Calibri"/>
      <charset val="134"/>
      <scheme val="minor"/>
    </font>
    <font>
      <sz val="11"/>
      <color rgb="FF000000"/>
      <name val="Arial Narrow"/>
      <charset val="134"/>
    </font>
    <font>
      <b/>
      <sz val="11"/>
      <color theme="1"/>
      <name val="Calibri"/>
      <charset val="134"/>
      <scheme val="minor"/>
    </font>
    <font>
      <sz val="11"/>
      <color theme="1"/>
      <name val="Arial Narrow"/>
      <charset val="134"/>
    </font>
    <font>
      <sz val="11"/>
      <color rgb="FF464646"/>
      <name val="Arial Narrow"/>
      <charset val="134"/>
    </font>
    <font>
      <sz val="14"/>
      <color rgb="FF464646"/>
      <name val="Source Sans Pro"/>
      <charset val="134"/>
    </font>
    <font>
      <sz val="11"/>
      <name val="Calibri"/>
      <charset val="134"/>
      <scheme val="minor"/>
    </font>
    <font>
      <sz val="8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sz val="12"/>
      <color rgb="FFFF0000"/>
      <name val="Arial Narrow"/>
      <charset val="134"/>
    </font>
    <font>
      <sz val="11"/>
      <name val="Arial Narrow"/>
      <charset val="134"/>
    </font>
    <font>
      <b/>
      <sz val="15"/>
      <color theme="1"/>
      <name val="Calibri"/>
      <charset val="134"/>
      <scheme val="minor"/>
    </font>
    <font>
      <b/>
      <u/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1"/>
      <name val="Arial Narrow"/>
      <charset val="134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450666829432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auto="1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auto="1"/>
      </left>
      <right/>
      <top style="medium">
        <color rgb="FFCCCCCC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rgb="FF000000"/>
      </bottom>
      <diagonal/>
    </border>
  </borders>
  <cellStyleXfs count="3">
    <xf numFmtId="0" fontId="0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wrapText="1"/>
    </xf>
    <xf numFmtId="43" fontId="0" fillId="0" borderId="0" xfId="1" applyFont="1"/>
    <xf numFmtId="0" fontId="1" fillId="0" borderId="0" xfId="0" applyFont="1" applyAlignment="1">
      <alignment wrapText="1"/>
    </xf>
    <xf numFmtId="0" fontId="1" fillId="2" borderId="0" xfId="0" applyFont="1" applyFill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1" fillId="2" borderId="0" xfId="0" applyFont="1" applyFill="1"/>
    <xf numFmtId="0" fontId="2" fillId="0" borderId="0" xfId="0" applyFont="1"/>
    <xf numFmtId="43" fontId="3" fillId="0" borderId="0" xfId="1" applyFont="1" applyAlignment="1"/>
    <xf numFmtId="0" fontId="4" fillId="0" borderId="0" xfId="0" applyFont="1"/>
    <xf numFmtId="43" fontId="0" fillId="0" borderId="1" xfId="1" applyFont="1" applyBorder="1"/>
    <xf numFmtId="43" fontId="3" fillId="0" borderId="1" xfId="1" applyFont="1" applyBorder="1"/>
    <xf numFmtId="43" fontId="3" fillId="0" borderId="0" xfId="1" applyFont="1" applyFill="1" applyBorder="1"/>
    <xf numFmtId="0" fontId="0" fillId="2" borderId="0" xfId="0" applyFill="1"/>
    <xf numFmtId="4" fontId="0" fillId="0" borderId="0" xfId="0" applyNumberForma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6" fontId="0" fillId="0" borderId="0" xfId="1" applyNumberFormat="1" applyFont="1"/>
    <xf numFmtId="14" fontId="0" fillId="0" borderId="0" xfId="0" applyNumberFormat="1"/>
    <xf numFmtId="0" fontId="7" fillId="0" borderId="0" xfId="0" applyFont="1"/>
    <xf numFmtId="0" fontId="0" fillId="0" borderId="2" xfId="0" applyBorder="1"/>
    <xf numFmtId="0" fontId="0" fillId="0" borderId="3" xfId="0" applyBorder="1"/>
    <xf numFmtId="0" fontId="7" fillId="0" borderId="3" xfId="0" applyFont="1" applyBorder="1"/>
    <xf numFmtId="0" fontId="7" fillId="0" borderId="4" xfId="0" applyFont="1" applyBorder="1"/>
    <xf numFmtId="0" fontId="0" fillId="0" borderId="0" xfId="0" applyBorder="1"/>
    <xf numFmtId="0" fontId="0" fillId="0" borderId="5" xfId="0" applyBorder="1"/>
    <xf numFmtId="0" fontId="7" fillId="0" borderId="6" xfId="0" applyFont="1" applyBorder="1"/>
    <xf numFmtId="43" fontId="8" fillId="0" borderId="0" xfId="1" applyFont="1" applyBorder="1"/>
    <xf numFmtId="43" fontId="9" fillId="0" borderId="0" xfId="1" applyFont="1" applyBorder="1"/>
    <xf numFmtId="43" fontId="9" fillId="3" borderId="0" xfId="1" applyFont="1" applyFill="1" applyBorder="1"/>
    <xf numFmtId="0" fontId="0" fillId="0" borderId="6" xfId="0" applyBorder="1"/>
    <xf numFmtId="0" fontId="0" fillId="0" borderId="5" xfId="0" applyBorder="1" applyAlignment="1">
      <alignment wrapText="1"/>
    </xf>
    <xf numFmtId="43" fontId="9" fillId="0" borderId="0" xfId="1" applyFont="1" applyFill="1" applyBorder="1"/>
    <xf numFmtId="0" fontId="4" fillId="0" borderId="6" xfId="0" applyFont="1" applyBorder="1"/>
    <xf numFmtId="0" fontId="8" fillId="0" borderId="0" xfId="0" applyFont="1"/>
    <xf numFmtId="0" fontId="9" fillId="0" borderId="0" xfId="0" applyFont="1"/>
    <xf numFmtId="9" fontId="8" fillId="0" borderId="0" xfId="0" applyNumberFormat="1" applyFont="1"/>
    <xf numFmtId="10" fontId="9" fillId="0" borderId="0" xfId="0" applyNumberFormat="1" applyFont="1"/>
    <xf numFmtId="0" fontId="0" fillId="3" borderId="5" xfId="0" applyFill="1" applyBorder="1"/>
    <xf numFmtId="43" fontId="8" fillId="3" borderId="0" xfId="1" applyFont="1" applyFill="1" applyBorder="1"/>
    <xf numFmtId="43" fontId="0" fillId="0" borderId="0" xfId="0" applyNumberFormat="1"/>
    <xf numFmtId="0" fontId="0" fillId="3" borderId="0" xfId="0" applyFill="1"/>
    <xf numFmtId="3" fontId="9" fillId="3" borderId="0" xfId="0" applyNumberFormat="1" applyFont="1" applyFill="1"/>
    <xf numFmtId="3" fontId="4" fillId="0" borderId="0" xfId="0" applyNumberFormat="1" applyFont="1"/>
    <xf numFmtId="0" fontId="3" fillId="0" borderId="0" xfId="0" applyFont="1"/>
    <xf numFmtId="43" fontId="9" fillId="0" borderId="0" xfId="0" applyNumberFormat="1" applyFont="1"/>
    <xf numFmtId="43" fontId="7" fillId="0" borderId="0" xfId="0" applyNumberFormat="1" applyFont="1"/>
    <xf numFmtId="0" fontId="0" fillId="0" borderId="7" xfId="0" applyBorder="1"/>
    <xf numFmtId="0" fontId="0" fillId="0" borderId="8" xfId="0" applyBorder="1"/>
    <xf numFmtId="43" fontId="7" fillId="0" borderId="8" xfId="0" applyNumberFormat="1" applyFont="1" applyBorder="1"/>
    <xf numFmtId="0" fontId="7" fillId="0" borderId="5" xfId="0" applyFont="1" applyBorder="1"/>
    <xf numFmtId="9" fontId="0" fillId="0" borderId="0" xfId="0" applyNumberFormat="1"/>
    <xf numFmtId="0" fontId="10" fillId="0" borderId="0" xfId="0" applyFont="1"/>
    <xf numFmtId="0" fontId="4" fillId="4" borderId="0" xfId="0" applyFont="1" applyFill="1"/>
    <xf numFmtId="0" fontId="11" fillId="0" borderId="0" xfId="0" applyFont="1"/>
    <xf numFmtId="4" fontId="4" fillId="0" borderId="0" xfId="0" applyNumberFormat="1" applyFont="1"/>
    <xf numFmtId="0" fontId="0" fillId="0" borderId="1" xfId="0" applyBorder="1"/>
    <xf numFmtId="2" fontId="0" fillId="0" borderId="1" xfId="0" applyNumberFormat="1" applyBorder="1"/>
    <xf numFmtId="4" fontId="11" fillId="0" borderId="0" xfId="0" applyNumberFormat="1" applyFont="1"/>
    <xf numFmtId="0" fontId="3" fillId="0" borderId="1" xfId="0" applyFont="1" applyBorder="1"/>
    <xf numFmtId="0" fontId="13" fillId="0" borderId="1" xfId="0" applyFont="1" applyBorder="1"/>
    <xf numFmtId="2" fontId="3" fillId="0" borderId="1" xfId="0" applyNumberFormat="1" applyFont="1" applyBorder="1"/>
    <xf numFmtId="4" fontId="0" fillId="0" borderId="1" xfId="0" applyNumberFormat="1" applyBorder="1"/>
    <xf numFmtId="167" fontId="0" fillId="0" borderId="1" xfId="0" applyNumberFormat="1" applyBorder="1"/>
    <xf numFmtId="167" fontId="0" fillId="0" borderId="0" xfId="0" applyNumberFormat="1"/>
    <xf numFmtId="0" fontId="13" fillId="0" borderId="0" xfId="0" applyFont="1"/>
    <xf numFmtId="9" fontId="0" fillId="0" borderId="1" xfId="0" applyNumberFormat="1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4" fillId="0" borderId="11" xfId="0" applyFont="1" applyBorder="1" applyAlignment="1">
      <alignment horizontal="center" wrapText="1"/>
    </xf>
    <xf numFmtId="0" fontId="14" fillId="0" borderId="12" xfId="0" applyFont="1" applyBorder="1" applyAlignment="1">
      <alignment horizontal="center" wrapText="1"/>
    </xf>
    <xf numFmtId="0" fontId="14" fillId="0" borderId="13" xfId="0" applyFont="1" applyBorder="1" applyAlignment="1">
      <alignment horizontal="center" wrapText="1"/>
    </xf>
    <xf numFmtId="0" fontId="14" fillId="0" borderId="14" xfId="0" applyFont="1" applyBorder="1" applyAlignment="1">
      <alignment horizontal="center" wrapText="1"/>
    </xf>
    <xf numFmtId="43" fontId="0" fillId="3" borderId="1" xfId="1" applyFont="1" applyFill="1" applyBorder="1"/>
    <xf numFmtId="0" fontId="0" fillId="3" borderId="1" xfId="0" applyFill="1" applyBorder="1"/>
    <xf numFmtId="43" fontId="0" fillId="3" borderId="1" xfId="0" applyNumberFormat="1" applyFill="1" applyBorder="1"/>
    <xf numFmtId="9" fontId="0" fillId="0" borderId="1" xfId="1" applyNumberFormat="1" applyFont="1" applyBorder="1"/>
    <xf numFmtId="9" fontId="0" fillId="3" borderId="1" xfId="0" applyNumberFormat="1" applyFill="1" applyBorder="1"/>
    <xf numFmtId="0" fontId="0" fillId="0" borderId="1" xfId="0" applyBorder="1" applyAlignment="1">
      <alignment wrapText="1"/>
    </xf>
    <xf numFmtId="43" fontId="0" fillId="0" borderId="0" xfId="1" applyFont="1" applyBorder="1"/>
    <xf numFmtId="0" fontId="3" fillId="0" borderId="1" xfId="1" applyNumberFormat="1" applyFont="1" applyBorder="1"/>
    <xf numFmtId="0" fontId="15" fillId="0" borderId="1" xfId="0" applyFont="1" applyBorder="1"/>
    <xf numFmtId="166" fontId="0" fillId="3" borderId="1" xfId="0" applyNumberFormat="1" applyFill="1" applyBorder="1"/>
    <xf numFmtId="0" fontId="0" fillId="0" borderId="15" xfId="0" applyBorder="1"/>
    <xf numFmtId="0" fontId="14" fillId="0" borderId="15" xfId="0" applyFont="1" applyFill="1" applyBorder="1" applyAlignment="1">
      <alignment wrapText="1"/>
    </xf>
    <xf numFmtId="0" fontId="0" fillId="0" borderId="16" xfId="0" applyBorder="1"/>
    <xf numFmtId="0" fontId="14" fillId="0" borderId="9" xfId="0" applyFont="1" applyBorder="1"/>
    <xf numFmtId="0" fontId="0" fillId="0" borderId="17" xfId="0" applyBorder="1"/>
    <xf numFmtId="0" fontId="0" fillId="0" borderId="18" xfId="0" applyBorder="1"/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4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4" fillId="0" borderId="13" xfId="0" applyFont="1" applyBorder="1" applyAlignment="1">
      <alignment horizontal="right" wrapText="1"/>
    </xf>
    <xf numFmtId="0" fontId="3" fillId="0" borderId="18" xfId="0" applyFont="1" applyBorder="1"/>
    <xf numFmtId="0" fontId="3" fillId="0" borderId="19" xfId="0" applyFont="1" applyBorder="1"/>
    <xf numFmtId="0" fontId="0" fillId="0" borderId="18" xfId="0" applyFill="1" applyBorder="1"/>
    <xf numFmtId="9" fontId="0" fillId="0" borderId="19" xfId="0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10" xfId="0" applyBorder="1"/>
    <xf numFmtId="0" fontId="0" fillId="0" borderId="27" xfId="0" applyBorder="1" applyAlignment="1">
      <alignment horizontal="center"/>
    </xf>
    <xf numFmtId="0" fontId="14" fillId="0" borderId="28" xfId="0" applyFont="1" applyBorder="1" applyAlignment="1">
      <alignment horizontal="center" wrapText="1"/>
    </xf>
    <xf numFmtId="0" fontId="0" fillId="0" borderId="21" xfId="0" applyFill="1" applyBorder="1"/>
    <xf numFmtId="0" fontId="14" fillId="0" borderId="0" xfId="0" applyFont="1" applyBorder="1" applyAlignment="1">
      <alignment horizontal="right" wrapText="1"/>
    </xf>
    <xf numFmtId="0" fontId="0" fillId="0" borderId="18" xfId="0" quotePrefix="1" applyBorder="1"/>
    <xf numFmtId="17" fontId="0" fillId="0" borderId="18" xfId="0" quotePrefix="1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0" fontId="14" fillId="0" borderId="9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2" fillId="0" borderId="1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0</xdr:row>
      <xdr:rowOff>0</xdr:rowOff>
    </xdr:from>
    <xdr:to>
      <xdr:col>12</xdr:col>
      <xdr:colOff>266700</xdr:colOff>
      <xdr:row>19</xdr:row>
      <xdr:rowOff>20320</xdr:rowOff>
    </xdr:to>
    <xdr:pic>
      <xdr:nvPicPr>
        <xdr:cNvPr id="2" name="Picture 1" descr="E:\Report Drafting\UBI\Gangapur\Nilesh Nehete\listing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0"/>
          <a:ext cx="6229350" cy="3639820"/>
        </a:xfrm>
        <a:prstGeom prst="rect">
          <a:avLst/>
        </a:prstGeom>
        <a:noFill/>
        <a:ln w="12700"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352425</xdr:colOff>
      <xdr:row>0</xdr:row>
      <xdr:rowOff>0</xdr:rowOff>
    </xdr:from>
    <xdr:to>
      <xdr:col>12</xdr:col>
      <xdr:colOff>563245</xdr:colOff>
      <xdr:row>19</xdr:row>
      <xdr:rowOff>12065</xdr:rowOff>
    </xdr:to>
    <xdr:pic>
      <xdr:nvPicPr>
        <xdr:cNvPr id="2" name="Picture 1" descr="E:\Report Drafting\UBI\Gangapur\Nilesh Nehete\listsing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575" y="0"/>
          <a:ext cx="6211570" cy="3631565"/>
        </a:xfrm>
        <a:prstGeom prst="rect">
          <a:avLst/>
        </a:prstGeom>
        <a:noFill/>
        <a:ln w="12700">
          <a:solidFill>
            <a:schemeClr val="tx1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323850</xdr:colOff>
      <xdr:row>0</xdr:row>
      <xdr:rowOff>0</xdr:rowOff>
    </xdr:from>
    <xdr:to>
      <xdr:col>13</xdr:col>
      <xdr:colOff>196215</xdr:colOff>
      <xdr:row>18</xdr:row>
      <xdr:rowOff>159385</xdr:rowOff>
    </xdr:to>
    <xdr:pic>
      <xdr:nvPicPr>
        <xdr:cNvPr id="2" name="Picture 1" descr="E:\Report Drafting\UBI\Gangapur\Nilesh Nehete\listing 3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0"/>
          <a:ext cx="6473190" cy="3588385"/>
        </a:xfrm>
        <a:prstGeom prst="rect">
          <a:avLst/>
        </a:prstGeom>
        <a:noFill/>
        <a:ln w="12700">
          <a:solidFill>
            <a:schemeClr val="tx1"/>
          </a:solidFill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425823</xdr:colOff>
      <xdr:row>0</xdr:row>
      <xdr:rowOff>0</xdr:rowOff>
    </xdr:from>
    <xdr:to>
      <xdr:col>15</xdr:col>
      <xdr:colOff>223669</xdr:colOff>
      <xdr:row>19</xdr:row>
      <xdr:rowOff>106680</xdr:rowOff>
    </xdr:to>
    <xdr:pic>
      <xdr:nvPicPr>
        <xdr:cNvPr id="2" name="Picture 1" descr="E:\Report Drafting\UBI\Gangapur\Nilesh Nehete\listing4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6294" y="0"/>
          <a:ext cx="6454140" cy="3726180"/>
        </a:xfrm>
        <a:prstGeom prst="rect">
          <a:avLst/>
        </a:prstGeom>
        <a:noFill/>
        <a:ln w="12700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5"/>
  <sheetViews>
    <sheetView workbookViewId="0">
      <selection activeCell="E14" sqref="E14"/>
    </sheetView>
  </sheetViews>
  <sheetFormatPr defaultColWidth="9" defaultRowHeight="15"/>
  <cols>
    <col min="1" max="1" width="10.5703125" customWidth="1"/>
    <col min="2" max="2" width="42.42578125" customWidth="1"/>
    <col min="3" max="3" width="12.5703125" customWidth="1"/>
    <col min="4" max="4" width="10.28515625" customWidth="1"/>
    <col min="5" max="5" width="10" customWidth="1"/>
    <col min="6" max="6" width="6.42578125" customWidth="1"/>
    <col min="7" max="7" width="11.5703125" customWidth="1"/>
    <col min="8" max="8" width="12.7109375" customWidth="1"/>
    <col min="9" max="9" width="4.5703125" customWidth="1"/>
    <col min="10" max="10" width="12.28515625" customWidth="1"/>
    <col min="11" max="11" width="12.5703125" customWidth="1"/>
    <col min="12" max="12" width="12" customWidth="1"/>
  </cols>
  <sheetData>
    <row r="1" spans="2:17">
      <c r="G1" s="68"/>
      <c r="H1" s="69"/>
      <c r="I1" s="25"/>
    </row>
    <row r="2" spans="2:17">
      <c r="D2">
        <f>40700*0.05</f>
        <v>2035</v>
      </c>
      <c r="E2" s="41">
        <f>C3+D2</f>
        <v>40535</v>
      </c>
      <c r="G2" s="116" t="s">
        <v>0</v>
      </c>
      <c r="H2" s="117"/>
      <c r="I2" s="25"/>
    </row>
    <row r="3" spans="2:17">
      <c r="B3" s="57" t="s">
        <v>1</v>
      </c>
      <c r="C3" s="11">
        <v>38500</v>
      </c>
      <c r="D3" s="57"/>
      <c r="E3" s="57"/>
      <c r="F3" s="57"/>
      <c r="G3" s="70" t="s">
        <v>2</v>
      </c>
      <c r="H3" s="71" t="s">
        <v>3</v>
      </c>
      <c r="I3" s="84"/>
      <c r="K3" s="85" t="s">
        <v>4</v>
      </c>
      <c r="L3" s="86"/>
      <c r="N3" s="87" t="s">
        <v>5</v>
      </c>
      <c r="O3" s="88"/>
      <c r="P3" s="88"/>
      <c r="Q3" s="106"/>
    </row>
    <row r="4" spans="2:17" ht="26.25">
      <c r="B4" s="57" t="s">
        <v>6</v>
      </c>
      <c r="C4" s="11">
        <v>0</v>
      </c>
      <c r="D4" s="57"/>
      <c r="E4" s="57"/>
      <c r="F4" s="57"/>
      <c r="G4" s="72">
        <v>1</v>
      </c>
      <c r="H4" s="73">
        <v>0</v>
      </c>
      <c r="I4" s="89">
        <v>100</v>
      </c>
      <c r="K4" s="90" t="s">
        <v>7</v>
      </c>
      <c r="L4" s="91" t="s">
        <v>8</v>
      </c>
      <c r="N4" s="70" t="s">
        <v>2</v>
      </c>
      <c r="O4" s="92" t="s">
        <v>3</v>
      </c>
      <c r="P4" s="93"/>
    </row>
    <row r="5" spans="2:17">
      <c r="B5" s="57" t="s">
        <v>9</v>
      </c>
      <c r="C5" s="74">
        <f>C3+C4</f>
        <v>38500</v>
      </c>
      <c r="D5" s="75" t="s">
        <v>10</v>
      </c>
      <c r="E5" s="76">
        <f>ROUND(C5/10.764,0)</f>
        <v>3577</v>
      </c>
      <c r="F5" s="75" t="s">
        <v>11</v>
      </c>
      <c r="G5" s="72">
        <v>2</v>
      </c>
      <c r="H5" s="73">
        <v>0</v>
      </c>
      <c r="I5" s="89">
        <v>100</v>
      </c>
      <c r="K5" s="89">
        <v>2554.81233742103</v>
      </c>
      <c r="L5" s="94">
        <v>2248.23485693051</v>
      </c>
      <c r="N5" s="72">
        <v>1</v>
      </c>
      <c r="O5" s="95">
        <v>0</v>
      </c>
      <c r="P5" s="89">
        <v>100</v>
      </c>
    </row>
    <row r="6" spans="2:17">
      <c r="B6" s="57" t="s">
        <v>12</v>
      </c>
      <c r="C6" s="11">
        <v>45000</v>
      </c>
      <c r="D6" s="57"/>
      <c r="E6" s="57"/>
      <c r="F6" s="57"/>
      <c r="G6" s="72">
        <v>3</v>
      </c>
      <c r="H6" s="73">
        <v>5</v>
      </c>
      <c r="I6" s="89">
        <v>95</v>
      </c>
      <c r="K6" s="96" t="s">
        <v>13</v>
      </c>
      <c r="L6" s="97" t="s">
        <v>14</v>
      </c>
      <c r="N6" s="72">
        <v>2</v>
      </c>
      <c r="O6" s="95">
        <v>0</v>
      </c>
      <c r="P6" s="89">
        <v>100</v>
      </c>
    </row>
    <row r="7" spans="2:17">
      <c r="B7" s="57" t="s">
        <v>15</v>
      </c>
      <c r="C7" s="74">
        <f>C5-C6</f>
        <v>-6500</v>
      </c>
      <c r="D7" s="57"/>
      <c r="E7" s="57"/>
      <c r="F7" s="57"/>
      <c r="G7" s="72">
        <v>4</v>
      </c>
      <c r="H7" s="73">
        <v>5</v>
      </c>
      <c r="I7" s="98">
        <v>95</v>
      </c>
      <c r="K7" s="89" t="s">
        <v>16</v>
      </c>
      <c r="L7" s="94" t="s">
        <v>17</v>
      </c>
      <c r="N7" s="72">
        <v>3</v>
      </c>
      <c r="O7" s="95">
        <v>5</v>
      </c>
      <c r="P7" s="89">
        <v>95</v>
      </c>
    </row>
    <row r="8" spans="2:17">
      <c r="B8" s="57" t="s">
        <v>18</v>
      </c>
      <c r="C8" s="77">
        <v>0</v>
      </c>
      <c r="D8" s="78">
        <f>1-C8</f>
        <v>1</v>
      </c>
      <c r="E8" s="57"/>
      <c r="F8" s="57"/>
      <c r="G8" s="72">
        <v>5</v>
      </c>
      <c r="H8" s="73">
        <v>5</v>
      </c>
      <c r="I8" s="98">
        <v>95</v>
      </c>
      <c r="K8" s="89"/>
      <c r="L8" s="94"/>
      <c r="N8" s="72">
        <v>4</v>
      </c>
      <c r="O8" s="95">
        <v>5</v>
      </c>
      <c r="P8" s="89">
        <v>95</v>
      </c>
    </row>
    <row r="9" spans="2:17">
      <c r="B9" s="79" t="s">
        <v>19</v>
      </c>
      <c r="D9" s="74">
        <f>ROUND(C7*D8,0)</f>
        <v>-6500</v>
      </c>
      <c r="E9" s="57"/>
      <c r="F9" s="57"/>
      <c r="G9" s="72">
        <v>6</v>
      </c>
      <c r="H9" s="73">
        <v>6</v>
      </c>
      <c r="I9" s="98">
        <v>94</v>
      </c>
      <c r="K9" s="111" t="s">
        <v>20</v>
      </c>
      <c r="L9" s="99">
        <v>0.05</v>
      </c>
      <c r="N9" s="72">
        <v>5</v>
      </c>
      <c r="O9" s="95">
        <v>5</v>
      </c>
      <c r="P9" s="89">
        <v>95</v>
      </c>
    </row>
    <row r="10" spans="2:17">
      <c r="B10" s="57" t="s">
        <v>21</v>
      </c>
      <c r="C10" s="74">
        <f>C6+D9</f>
        <v>38500</v>
      </c>
      <c r="D10" s="75" t="s">
        <v>10</v>
      </c>
      <c r="E10" s="76">
        <f>ROUND(C10/10.764,0)</f>
        <v>3577</v>
      </c>
      <c r="F10" s="75" t="s">
        <v>11</v>
      </c>
      <c r="G10" s="72">
        <v>7</v>
      </c>
      <c r="H10" s="73">
        <v>7</v>
      </c>
      <c r="I10" s="98">
        <v>93</v>
      </c>
      <c r="K10" s="112" t="s">
        <v>22</v>
      </c>
      <c r="L10" s="99">
        <v>0.1</v>
      </c>
      <c r="N10" s="72">
        <v>6</v>
      </c>
      <c r="O10" s="95">
        <v>6.5</v>
      </c>
      <c r="P10" s="89">
        <f t="shared" ref="P10:P63" si="0">P9-1.5</f>
        <v>93.5</v>
      </c>
    </row>
    <row r="11" spans="2:17">
      <c r="C11" s="80"/>
      <c r="G11" s="72">
        <v>8</v>
      </c>
      <c r="H11" s="73">
        <v>8</v>
      </c>
      <c r="I11" s="98">
        <v>92</v>
      </c>
      <c r="K11" s="89" t="s">
        <v>23</v>
      </c>
      <c r="L11" s="99">
        <v>0.15</v>
      </c>
      <c r="N11" s="72">
        <v>7</v>
      </c>
      <c r="O11" s="95">
        <v>8</v>
      </c>
      <c r="P11" s="89">
        <f t="shared" si="0"/>
        <v>92</v>
      </c>
    </row>
    <row r="12" spans="2:17">
      <c r="B12" s="60" t="s">
        <v>24</v>
      </c>
      <c r="C12" s="81">
        <v>2024</v>
      </c>
      <c r="E12" s="41"/>
      <c r="G12" s="72">
        <v>9</v>
      </c>
      <c r="H12" s="73">
        <v>9</v>
      </c>
      <c r="I12" s="98">
        <v>91</v>
      </c>
      <c r="K12" s="100" t="s">
        <v>25</v>
      </c>
      <c r="L12" s="101">
        <v>0.2</v>
      </c>
      <c r="N12" s="72">
        <v>8</v>
      </c>
      <c r="O12" s="95">
        <v>9.5</v>
      </c>
      <c r="P12" s="89">
        <f t="shared" si="0"/>
        <v>90.5</v>
      </c>
    </row>
    <row r="13" spans="2:17">
      <c r="B13" s="60" t="s">
        <v>26</v>
      </c>
      <c r="C13" s="81">
        <v>2023</v>
      </c>
      <c r="D13" s="41"/>
      <c r="G13" s="72">
        <v>10</v>
      </c>
      <c r="H13" s="73">
        <v>10</v>
      </c>
      <c r="I13" s="98">
        <v>90</v>
      </c>
      <c r="K13" s="102"/>
      <c r="L13" s="103"/>
      <c r="N13" s="72">
        <v>9</v>
      </c>
      <c r="O13" s="95">
        <v>11</v>
      </c>
      <c r="P13" s="89">
        <f t="shared" si="0"/>
        <v>89</v>
      </c>
    </row>
    <row r="14" spans="2:17">
      <c r="B14" s="60" t="s">
        <v>27</v>
      </c>
      <c r="C14" s="81">
        <f>C12-C13</f>
        <v>1</v>
      </c>
      <c r="G14" s="72">
        <v>11</v>
      </c>
      <c r="H14" s="73">
        <v>11</v>
      </c>
      <c r="I14" s="98">
        <v>89</v>
      </c>
      <c r="K14" s="104"/>
      <c r="L14" s="105"/>
      <c r="N14" s="72">
        <v>10</v>
      </c>
      <c r="O14" s="95">
        <v>12.5</v>
      </c>
      <c r="P14" s="89">
        <f t="shared" si="0"/>
        <v>87.5</v>
      </c>
    </row>
    <row r="15" spans="2:17" ht="16.5">
      <c r="B15" s="82" t="s">
        <v>28</v>
      </c>
      <c r="C15" s="60">
        <f>60-C14</f>
        <v>59</v>
      </c>
      <c r="G15" s="72">
        <v>12</v>
      </c>
      <c r="H15" s="73">
        <v>12</v>
      </c>
      <c r="I15" s="98">
        <v>88</v>
      </c>
      <c r="N15" s="72">
        <v>11</v>
      </c>
      <c r="O15" s="95">
        <v>14</v>
      </c>
      <c r="P15" s="89">
        <f t="shared" si="0"/>
        <v>86</v>
      </c>
    </row>
    <row r="16" spans="2:17">
      <c r="C16">
        <v>1211</v>
      </c>
      <c r="E16" s="41"/>
      <c r="G16" s="72">
        <v>13</v>
      </c>
      <c r="H16" s="73">
        <v>13</v>
      </c>
      <c r="I16" s="98">
        <v>87</v>
      </c>
      <c r="J16" s="41"/>
      <c r="N16" s="72">
        <v>12</v>
      </c>
      <c r="O16" s="95">
        <v>15.5</v>
      </c>
      <c r="P16" s="89">
        <f t="shared" si="0"/>
        <v>84.5</v>
      </c>
    </row>
    <row r="17" spans="1:16">
      <c r="C17" s="41">
        <f>C16*E10</f>
        <v>4331747</v>
      </c>
      <c r="G17" s="72">
        <v>14</v>
      </c>
      <c r="H17" s="73">
        <v>14</v>
      </c>
      <c r="I17" s="98">
        <v>86</v>
      </c>
      <c r="K17" s="41"/>
      <c r="L17" s="41"/>
      <c r="N17" s="72">
        <v>13</v>
      </c>
      <c r="O17" s="95">
        <v>17</v>
      </c>
      <c r="P17" s="89">
        <f t="shared" si="0"/>
        <v>83</v>
      </c>
    </row>
    <row r="18" spans="1:16">
      <c r="G18" s="72">
        <v>15</v>
      </c>
      <c r="H18" s="73">
        <v>15</v>
      </c>
      <c r="I18" s="98">
        <v>85</v>
      </c>
      <c r="J18" s="41"/>
      <c r="L18" s="41"/>
      <c r="N18" s="72">
        <v>14</v>
      </c>
      <c r="O18" s="95">
        <v>18.5</v>
      </c>
      <c r="P18" s="89">
        <f t="shared" si="0"/>
        <v>81.5</v>
      </c>
    </row>
    <row r="19" spans="1:16">
      <c r="B19" s="57"/>
      <c r="C19" s="11"/>
      <c r="D19" s="57"/>
      <c r="E19" s="57"/>
      <c r="F19" s="57"/>
      <c r="G19" s="72">
        <v>16</v>
      </c>
      <c r="H19" s="73">
        <v>16</v>
      </c>
      <c r="I19" s="98">
        <v>84</v>
      </c>
      <c r="N19" s="72">
        <v>15</v>
      </c>
      <c r="O19" s="95">
        <v>20</v>
      </c>
      <c r="P19" s="89">
        <f t="shared" si="0"/>
        <v>80</v>
      </c>
    </row>
    <row r="20" spans="1:16">
      <c r="B20" s="57"/>
      <c r="C20" s="11"/>
      <c r="D20" s="57"/>
      <c r="E20" s="57"/>
      <c r="F20" s="57"/>
      <c r="G20" s="72">
        <v>17</v>
      </c>
      <c r="H20" s="73">
        <v>17</v>
      </c>
      <c r="I20" s="98">
        <v>83</v>
      </c>
      <c r="N20" s="72">
        <v>16</v>
      </c>
      <c r="O20" s="95">
        <v>21.5</v>
      </c>
      <c r="P20" s="89">
        <f t="shared" si="0"/>
        <v>78.5</v>
      </c>
    </row>
    <row r="21" spans="1:16">
      <c r="B21" s="57"/>
      <c r="C21" s="74"/>
      <c r="D21" s="75"/>
      <c r="E21" s="76"/>
      <c r="F21" s="75"/>
      <c r="G21" s="72">
        <v>18</v>
      </c>
      <c r="H21" s="73">
        <v>18</v>
      </c>
      <c r="I21" s="98">
        <v>82</v>
      </c>
      <c r="N21" s="72">
        <v>17</v>
      </c>
      <c r="O21" s="95">
        <v>23</v>
      </c>
      <c r="P21" s="89">
        <f t="shared" si="0"/>
        <v>77</v>
      </c>
    </row>
    <row r="22" spans="1:16">
      <c r="B22" s="57"/>
      <c r="C22" s="11"/>
      <c r="D22" s="57"/>
      <c r="E22" s="57"/>
      <c r="F22" s="57"/>
      <c r="G22" s="72">
        <v>19</v>
      </c>
      <c r="H22" s="73">
        <v>19</v>
      </c>
      <c r="I22" s="98">
        <v>81</v>
      </c>
      <c r="N22" s="72">
        <v>18</v>
      </c>
      <c r="O22" s="95">
        <v>24.5</v>
      </c>
      <c r="P22" s="89">
        <f t="shared" si="0"/>
        <v>75.5</v>
      </c>
    </row>
    <row r="23" spans="1:16">
      <c r="B23" s="57"/>
      <c r="C23" s="11"/>
      <c r="D23" s="57"/>
      <c r="E23" s="57"/>
      <c r="F23" s="57"/>
      <c r="G23" s="72">
        <v>20</v>
      </c>
      <c r="H23" s="73">
        <v>20</v>
      </c>
      <c r="I23" s="98">
        <v>80</v>
      </c>
      <c r="N23" s="72">
        <v>19</v>
      </c>
      <c r="O23" s="95">
        <v>26</v>
      </c>
      <c r="P23" s="89">
        <f t="shared" si="0"/>
        <v>74</v>
      </c>
    </row>
    <row r="24" spans="1:16">
      <c r="B24" s="79"/>
      <c r="C24" s="11"/>
      <c r="D24" s="57"/>
      <c r="E24" s="57"/>
      <c r="F24" s="57"/>
      <c r="G24" s="72">
        <v>21</v>
      </c>
      <c r="H24" s="73">
        <v>21</v>
      </c>
      <c r="I24" s="98">
        <v>79</v>
      </c>
      <c r="N24" s="72">
        <v>20</v>
      </c>
      <c r="O24" s="95">
        <v>27.5</v>
      </c>
      <c r="P24" s="89">
        <f t="shared" si="0"/>
        <v>72.5</v>
      </c>
    </row>
    <row r="25" spans="1:16">
      <c r="B25" s="57"/>
      <c r="C25" s="74"/>
      <c r="D25" s="75"/>
      <c r="E25" s="76"/>
      <c r="F25" s="75"/>
      <c r="G25" s="72">
        <v>22</v>
      </c>
      <c r="H25" s="73">
        <v>22</v>
      </c>
      <c r="I25" s="98">
        <v>78</v>
      </c>
      <c r="N25" s="72">
        <v>21</v>
      </c>
      <c r="O25" s="95">
        <v>29</v>
      </c>
      <c r="P25" s="89">
        <f t="shared" si="0"/>
        <v>71</v>
      </c>
    </row>
    <row r="26" spans="1:16">
      <c r="G26" s="72">
        <v>23</v>
      </c>
      <c r="H26" s="73">
        <v>23</v>
      </c>
      <c r="I26" s="98">
        <v>77</v>
      </c>
      <c r="N26" s="72">
        <v>22</v>
      </c>
      <c r="O26" s="95">
        <v>30.5</v>
      </c>
      <c r="P26" s="89">
        <f t="shared" si="0"/>
        <v>69.5</v>
      </c>
    </row>
    <row r="27" spans="1:16">
      <c r="G27" s="72">
        <v>24</v>
      </c>
      <c r="H27" s="73">
        <v>24</v>
      </c>
      <c r="I27" s="98">
        <v>76</v>
      </c>
      <c r="N27" s="72">
        <v>23</v>
      </c>
      <c r="O27" s="95">
        <v>32</v>
      </c>
      <c r="P27" s="89">
        <f t="shared" si="0"/>
        <v>68</v>
      </c>
    </row>
    <row r="28" spans="1:16">
      <c r="G28" s="72">
        <v>25</v>
      </c>
      <c r="H28" s="73">
        <v>25</v>
      </c>
      <c r="I28" s="98">
        <v>75</v>
      </c>
      <c r="N28" s="72">
        <v>24</v>
      </c>
      <c r="O28" s="95">
        <v>33.5</v>
      </c>
      <c r="P28" s="89">
        <f t="shared" si="0"/>
        <v>66.5</v>
      </c>
    </row>
    <row r="29" spans="1:16">
      <c r="G29" s="72">
        <v>26</v>
      </c>
      <c r="H29" s="73">
        <v>26</v>
      </c>
      <c r="I29" s="98">
        <v>74</v>
      </c>
      <c r="N29" s="72">
        <v>25</v>
      </c>
      <c r="O29" s="95">
        <v>35</v>
      </c>
      <c r="P29" s="89">
        <f t="shared" si="0"/>
        <v>65</v>
      </c>
    </row>
    <row r="30" spans="1:16">
      <c r="G30" s="72">
        <v>27</v>
      </c>
      <c r="H30" s="73">
        <v>27</v>
      </c>
      <c r="I30" s="98">
        <v>73</v>
      </c>
      <c r="N30" s="72">
        <v>26</v>
      </c>
      <c r="O30" s="95">
        <v>36.5</v>
      </c>
      <c r="P30" s="89">
        <f t="shared" si="0"/>
        <v>63.5</v>
      </c>
    </row>
    <row r="31" spans="1:16">
      <c r="A31" s="57"/>
      <c r="B31" s="18"/>
      <c r="C31" s="57"/>
      <c r="D31" s="57"/>
      <c r="E31" s="57"/>
      <c r="G31" s="72">
        <v>28</v>
      </c>
      <c r="H31" s="73">
        <v>28</v>
      </c>
      <c r="I31" s="98">
        <v>72</v>
      </c>
      <c r="N31" s="72">
        <v>27</v>
      </c>
      <c r="O31" s="95">
        <v>38</v>
      </c>
      <c r="P31" s="89">
        <f t="shared" si="0"/>
        <v>62</v>
      </c>
    </row>
    <row r="32" spans="1:16">
      <c r="A32" s="57"/>
      <c r="B32" s="11"/>
      <c r="C32" s="57"/>
      <c r="D32" s="57"/>
      <c r="E32" s="57"/>
      <c r="G32" s="72">
        <v>29</v>
      </c>
      <c r="H32" s="73">
        <v>29</v>
      </c>
      <c r="I32" s="98">
        <v>71</v>
      </c>
      <c r="N32" s="72">
        <v>28</v>
      </c>
      <c r="O32" s="95">
        <v>39.5</v>
      </c>
      <c r="P32" s="89">
        <f t="shared" si="0"/>
        <v>60.5</v>
      </c>
    </row>
    <row r="33" spans="1:16">
      <c r="A33" s="57"/>
      <c r="B33" s="74"/>
      <c r="C33" s="75"/>
      <c r="D33" s="83"/>
      <c r="E33" s="75"/>
      <c r="G33" s="72">
        <v>30</v>
      </c>
      <c r="H33" s="73">
        <v>30</v>
      </c>
      <c r="I33" s="98">
        <v>70</v>
      </c>
      <c r="N33" s="72">
        <v>29</v>
      </c>
      <c r="O33" s="95">
        <v>41</v>
      </c>
      <c r="P33" s="89">
        <f t="shared" si="0"/>
        <v>59</v>
      </c>
    </row>
    <row r="34" spans="1:16">
      <c r="A34" s="57"/>
      <c r="B34" s="11"/>
      <c r="C34" s="57"/>
      <c r="D34" s="57"/>
      <c r="E34" s="57"/>
      <c r="G34" s="72">
        <v>31</v>
      </c>
      <c r="H34" s="73">
        <v>31</v>
      </c>
      <c r="I34" s="98">
        <v>69</v>
      </c>
      <c r="N34" s="72">
        <v>30</v>
      </c>
      <c r="O34" s="95">
        <v>42.5</v>
      </c>
      <c r="P34" s="89">
        <f t="shared" si="0"/>
        <v>57.5</v>
      </c>
    </row>
    <row r="35" spans="1:16">
      <c r="A35" s="57"/>
      <c r="B35" s="18"/>
      <c r="C35" s="57"/>
      <c r="D35" s="57"/>
      <c r="E35" s="57"/>
      <c r="G35" s="72">
        <v>32</v>
      </c>
      <c r="H35" s="73">
        <v>32</v>
      </c>
      <c r="I35" s="98">
        <v>68</v>
      </c>
      <c r="N35" s="72">
        <v>31</v>
      </c>
      <c r="O35" s="95">
        <v>44</v>
      </c>
      <c r="P35" s="89">
        <f t="shared" si="0"/>
        <v>56</v>
      </c>
    </row>
    <row r="36" spans="1:16">
      <c r="A36" s="79"/>
      <c r="B36" s="11"/>
      <c r="C36" s="57"/>
      <c r="D36" s="57"/>
      <c r="E36" s="57"/>
      <c r="G36" s="72">
        <v>33</v>
      </c>
      <c r="H36" s="73">
        <v>33</v>
      </c>
      <c r="I36" s="98">
        <v>67</v>
      </c>
      <c r="N36" s="72">
        <v>32</v>
      </c>
      <c r="O36" s="95">
        <v>45.5</v>
      </c>
      <c r="P36" s="89">
        <f t="shared" si="0"/>
        <v>54.5</v>
      </c>
    </row>
    <row r="37" spans="1:16">
      <c r="A37" s="57"/>
      <c r="B37" s="74"/>
      <c r="C37" s="75"/>
      <c r="D37" s="76"/>
      <c r="E37" s="75"/>
      <c r="G37" s="72">
        <v>34</v>
      </c>
      <c r="H37" s="73">
        <v>34</v>
      </c>
      <c r="I37" s="98">
        <v>66</v>
      </c>
      <c r="N37" s="72">
        <v>33</v>
      </c>
      <c r="O37" s="95">
        <v>47</v>
      </c>
      <c r="P37" s="89">
        <f t="shared" si="0"/>
        <v>53</v>
      </c>
    </row>
    <row r="38" spans="1:16">
      <c r="G38" s="72">
        <v>35</v>
      </c>
      <c r="H38" s="73">
        <v>35</v>
      </c>
      <c r="I38" s="98">
        <v>65</v>
      </c>
      <c r="N38" s="72">
        <v>34</v>
      </c>
      <c r="O38" s="95">
        <v>48.5</v>
      </c>
      <c r="P38" s="89">
        <f t="shared" si="0"/>
        <v>51.5</v>
      </c>
    </row>
    <row r="39" spans="1:16">
      <c r="G39" s="72">
        <v>36</v>
      </c>
      <c r="H39" s="73">
        <v>36</v>
      </c>
      <c r="I39" s="98">
        <v>64</v>
      </c>
      <c r="N39" s="72">
        <v>35</v>
      </c>
      <c r="O39" s="95">
        <v>50</v>
      </c>
      <c r="P39" s="89">
        <f t="shared" si="0"/>
        <v>50</v>
      </c>
    </row>
    <row r="40" spans="1:16">
      <c r="G40" s="72">
        <v>37</v>
      </c>
      <c r="H40" s="73">
        <v>37</v>
      </c>
      <c r="I40" s="98">
        <v>63</v>
      </c>
      <c r="N40" s="72">
        <v>36</v>
      </c>
      <c r="O40" s="95">
        <v>51.5</v>
      </c>
      <c r="P40" s="89">
        <f t="shared" si="0"/>
        <v>48.5</v>
      </c>
    </row>
    <row r="41" spans="1:16">
      <c r="G41" s="72">
        <v>38</v>
      </c>
      <c r="H41" s="73">
        <v>38</v>
      </c>
      <c r="I41" s="98">
        <v>62</v>
      </c>
      <c r="N41" s="72">
        <v>37</v>
      </c>
      <c r="O41" s="95">
        <v>53</v>
      </c>
      <c r="P41" s="89">
        <f t="shared" si="0"/>
        <v>47</v>
      </c>
    </row>
    <row r="42" spans="1:16">
      <c r="G42" s="72">
        <v>39</v>
      </c>
      <c r="H42" s="73">
        <v>39</v>
      </c>
      <c r="I42" s="98">
        <v>61</v>
      </c>
      <c r="N42" s="72">
        <v>38</v>
      </c>
      <c r="O42" s="95">
        <v>54.5</v>
      </c>
      <c r="P42" s="89">
        <f t="shared" si="0"/>
        <v>45.5</v>
      </c>
    </row>
    <row r="43" spans="1:16">
      <c r="G43" s="72">
        <v>40</v>
      </c>
      <c r="H43" s="73">
        <v>40</v>
      </c>
      <c r="I43" s="98">
        <v>60</v>
      </c>
      <c r="N43" s="72">
        <v>39</v>
      </c>
      <c r="O43" s="95">
        <v>56</v>
      </c>
      <c r="P43" s="89">
        <f t="shared" si="0"/>
        <v>44</v>
      </c>
    </row>
    <row r="44" spans="1:16">
      <c r="G44" s="72">
        <v>41</v>
      </c>
      <c r="H44" s="73">
        <v>41</v>
      </c>
      <c r="I44" s="98">
        <v>59</v>
      </c>
      <c r="N44" s="72">
        <v>40</v>
      </c>
      <c r="O44" s="95">
        <v>57.5</v>
      </c>
      <c r="P44" s="89">
        <f t="shared" si="0"/>
        <v>42.5</v>
      </c>
    </row>
    <row r="45" spans="1:16">
      <c r="G45" s="72">
        <v>42</v>
      </c>
      <c r="H45" s="73">
        <v>42</v>
      </c>
      <c r="I45" s="98">
        <v>58</v>
      </c>
      <c r="N45" s="72">
        <v>41</v>
      </c>
      <c r="O45" s="95">
        <v>59</v>
      </c>
      <c r="P45" s="89">
        <f t="shared" si="0"/>
        <v>41</v>
      </c>
    </row>
    <row r="46" spans="1:16">
      <c r="G46" s="72">
        <v>43</v>
      </c>
      <c r="H46" s="73">
        <v>43</v>
      </c>
      <c r="I46" s="98">
        <v>57</v>
      </c>
      <c r="N46" s="72">
        <v>42</v>
      </c>
      <c r="O46" s="95">
        <v>60.5</v>
      </c>
      <c r="P46" s="89">
        <f t="shared" si="0"/>
        <v>39.5</v>
      </c>
    </row>
    <row r="47" spans="1:16">
      <c r="G47" s="72">
        <v>44</v>
      </c>
      <c r="H47" s="73">
        <v>44</v>
      </c>
      <c r="I47" s="98">
        <v>56</v>
      </c>
      <c r="N47" s="72">
        <v>43</v>
      </c>
      <c r="O47" s="95">
        <v>62</v>
      </c>
      <c r="P47" s="89">
        <f t="shared" si="0"/>
        <v>38</v>
      </c>
    </row>
    <row r="48" spans="1:16">
      <c r="G48" s="72">
        <v>45</v>
      </c>
      <c r="H48" s="73">
        <v>45</v>
      </c>
      <c r="I48" s="98">
        <v>55</v>
      </c>
      <c r="N48" s="72">
        <v>44</v>
      </c>
      <c r="O48" s="95">
        <v>63.5</v>
      </c>
      <c r="P48" s="89">
        <f t="shared" si="0"/>
        <v>36.5</v>
      </c>
    </row>
    <row r="49" spans="7:16">
      <c r="G49" s="72">
        <v>46</v>
      </c>
      <c r="H49" s="73">
        <v>46</v>
      </c>
      <c r="I49" s="98">
        <v>54</v>
      </c>
      <c r="N49" s="72">
        <v>45</v>
      </c>
      <c r="O49" s="95">
        <v>65</v>
      </c>
      <c r="P49" s="89">
        <f t="shared" si="0"/>
        <v>35</v>
      </c>
    </row>
    <row r="50" spans="7:16">
      <c r="G50" s="72">
        <v>47</v>
      </c>
      <c r="H50" s="73">
        <v>47</v>
      </c>
      <c r="I50" s="98">
        <v>53</v>
      </c>
      <c r="N50" s="72">
        <v>46</v>
      </c>
      <c r="O50" s="95">
        <v>66.5</v>
      </c>
      <c r="P50" s="89">
        <f t="shared" si="0"/>
        <v>33.5</v>
      </c>
    </row>
    <row r="51" spans="7:16">
      <c r="G51" s="72">
        <v>48</v>
      </c>
      <c r="H51" s="73">
        <v>48</v>
      </c>
      <c r="I51" s="98">
        <v>52</v>
      </c>
      <c r="N51" s="72">
        <v>47</v>
      </c>
      <c r="O51" s="95">
        <v>68</v>
      </c>
      <c r="P51" s="89">
        <f t="shared" si="0"/>
        <v>32</v>
      </c>
    </row>
    <row r="52" spans="7:16">
      <c r="G52" s="72">
        <v>49</v>
      </c>
      <c r="H52" s="73">
        <v>49</v>
      </c>
      <c r="I52" s="98">
        <v>51</v>
      </c>
      <c r="N52" s="72">
        <v>48</v>
      </c>
      <c r="O52" s="95">
        <v>69.5</v>
      </c>
      <c r="P52" s="89">
        <f t="shared" si="0"/>
        <v>30.5</v>
      </c>
    </row>
    <row r="53" spans="7:16">
      <c r="G53" s="72">
        <v>50</v>
      </c>
      <c r="H53" s="73">
        <v>50</v>
      </c>
      <c r="I53" s="98">
        <v>50</v>
      </c>
      <c r="N53" s="72">
        <v>49</v>
      </c>
      <c r="O53" s="95">
        <v>71</v>
      </c>
      <c r="P53" s="89">
        <f t="shared" si="0"/>
        <v>29</v>
      </c>
    </row>
    <row r="54" spans="7:16">
      <c r="G54" s="72">
        <v>51</v>
      </c>
      <c r="H54" s="73">
        <v>51</v>
      </c>
      <c r="I54" s="98">
        <v>49</v>
      </c>
      <c r="N54" s="72">
        <v>50</v>
      </c>
      <c r="O54" s="95">
        <v>72.5</v>
      </c>
      <c r="P54" s="89">
        <f t="shared" si="0"/>
        <v>27.5</v>
      </c>
    </row>
    <row r="55" spans="7:16">
      <c r="G55" s="72">
        <v>52</v>
      </c>
      <c r="H55" s="73">
        <v>52</v>
      </c>
      <c r="I55" s="98">
        <v>48</v>
      </c>
      <c r="N55" s="72">
        <v>51</v>
      </c>
      <c r="O55" s="95">
        <v>74</v>
      </c>
      <c r="P55" s="89">
        <f t="shared" si="0"/>
        <v>26</v>
      </c>
    </row>
    <row r="56" spans="7:16">
      <c r="G56" s="72">
        <v>53</v>
      </c>
      <c r="H56" s="73">
        <v>53</v>
      </c>
      <c r="I56" s="98">
        <v>47</v>
      </c>
      <c r="N56" s="72">
        <v>52</v>
      </c>
      <c r="O56" s="95">
        <v>75.5</v>
      </c>
      <c r="P56" s="89">
        <f t="shared" si="0"/>
        <v>24.5</v>
      </c>
    </row>
    <row r="57" spans="7:16">
      <c r="G57" s="72">
        <v>54</v>
      </c>
      <c r="H57" s="73">
        <v>54</v>
      </c>
      <c r="I57" s="98">
        <v>46</v>
      </c>
      <c r="N57" s="72">
        <v>53</v>
      </c>
      <c r="O57" s="95">
        <v>77</v>
      </c>
      <c r="P57" s="89">
        <f t="shared" si="0"/>
        <v>23</v>
      </c>
    </row>
    <row r="58" spans="7:16">
      <c r="G58" s="72">
        <v>55</v>
      </c>
      <c r="H58" s="73">
        <v>55</v>
      </c>
      <c r="I58" s="98">
        <v>45</v>
      </c>
      <c r="N58" s="72">
        <v>54</v>
      </c>
      <c r="O58" s="95">
        <v>78.5</v>
      </c>
      <c r="P58" s="89">
        <f t="shared" si="0"/>
        <v>21.5</v>
      </c>
    </row>
    <row r="59" spans="7:16">
      <c r="G59" s="72">
        <v>56</v>
      </c>
      <c r="H59" s="73">
        <v>56</v>
      </c>
      <c r="I59" s="98">
        <v>44</v>
      </c>
      <c r="N59" s="72">
        <v>55</v>
      </c>
      <c r="O59" s="95">
        <v>80</v>
      </c>
      <c r="P59" s="89">
        <f t="shared" si="0"/>
        <v>20</v>
      </c>
    </row>
    <row r="60" spans="7:16">
      <c r="G60" s="72">
        <v>57</v>
      </c>
      <c r="H60" s="73">
        <v>57</v>
      </c>
      <c r="I60" s="98">
        <v>43</v>
      </c>
      <c r="N60" s="72">
        <v>56</v>
      </c>
      <c r="O60" s="95">
        <v>81.5</v>
      </c>
      <c r="P60" s="89">
        <f t="shared" si="0"/>
        <v>18.5</v>
      </c>
    </row>
    <row r="61" spans="7:16">
      <c r="G61" s="72">
        <v>58</v>
      </c>
      <c r="H61" s="73">
        <v>58</v>
      </c>
      <c r="I61" s="98">
        <v>42</v>
      </c>
      <c r="N61" s="72">
        <v>57</v>
      </c>
      <c r="O61" s="95">
        <v>83</v>
      </c>
      <c r="P61" s="89">
        <f t="shared" si="0"/>
        <v>17</v>
      </c>
    </row>
    <row r="62" spans="7:16">
      <c r="G62" s="72">
        <v>59</v>
      </c>
      <c r="H62" s="73">
        <v>59</v>
      </c>
      <c r="I62" s="98">
        <v>41</v>
      </c>
      <c r="N62" s="72">
        <v>58</v>
      </c>
      <c r="O62" s="95">
        <v>84.5</v>
      </c>
      <c r="P62" s="89">
        <f t="shared" si="0"/>
        <v>15.5</v>
      </c>
    </row>
    <row r="63" spans="7:16">
      <c r="G63" s="72">
        <v>60</v>
      </c>
      <c r="H63" s="73">
        <v>60</v>
      </c>
      <c r="I63" s="98">
        <v>40</v>
      </c>
      <c r="N63" s="72">
        <v>59</v>
      </c>
      <c r="O63" s="95">
        <v>85</v>
      </c>
      <c r="P63" s="100">
        <f t="shared" si="0"/>
        <v>14</v>
      </c>
    </row>
    <row r="64" spans="7:16">
      <c r="G64" s="72">
        <v>61</v>
      </c>
      <c r="H64" s="73">
        <v>61</v>
      </c>
      <c r="I64" s="98">
        <v>39</v>
      </c>
      <c r="N64" s="72">
        <v>60</v>
      </c>
    </row>
    <row r="65" spans="7:15">
      <c r="G65" s="72">
        <v>62</v>
      </c>
      <c r="H65" s="73">
        <v>62</v>
      </c>
      <c r="I65" s="98">
        <v>38</v>
      </c>
      <c r="N65" s="72">
        <v>61</v>
      </c>
      <c r="O65" s="108"/>
    </row>
    <row r="66" spans="7:15">
      <c r="G66" s="72">
        <v>63</v>
      </c>
      <c r="H66" s="73">
        <v>63</v>
      </c>
      <c r="I66" s="98">
        <v>37</v>
      </c>
      <c r="N66" s="72">
        <v>62</v>
      </c>
      <c r="O66" s="108"/>
    </row>
    <row r="67" spans="7:15">
      <c r="G67" s="72">
        <v>64</v>
      </c>
      <c r="H67" s="73">
        <v>64</v>
      </c>
      <c r="I67" s="98">
        <v>36</v>
      </c>
      <c r="N67" s="72">
        <v>63</v>
      </c>
      <c r="O67" s="108"/>
    </row>
    <row r="68" spans="7:15">
      <c r="G68" s="72">
        <v>65</v>
      </c>
      <c r="H68" s="73">
        <v>65</v>
      </c>
      <c r="I68" s="98">
        <v>35</v>
      </c>
      <c r="N68" s="72">
        <v>64</v>
      </c>
      <c r="O68" s="108"/>
    </row>
    <row r="69" spans="7:15">
      <c r="G69" s="72">
        <v>66</v>
      </c>
      <c r="H69" s="73">
        <v>66</v>
      </c>
      <c r="I69" s="98">
        <v>34</v>
      </c>
      <c r="N69" s="72">
        <v>65</v>
      </c>
      <c r="O69" s="108"/>
    </row>
    <row r="70" spans="7:15">
      <c r="G70" s="72">
        <v>67</v>
      </c>
      <c r="H70" s="73">
        <v>67</v>
      </c>
      <c r="I70" s="98">
        <v>33</v>
      </c>
      <c r="N70" s="72">
        <v>66</v>
      </c>
      <c r="O70" s="108"/>
    </row>
    <row r="71" spans="7:15">
      <c r="G71" s="72">
        <v>68</v>
      </c>
      <c r="H71" s="73">
        <v>68</v>
      </c>
      <c r="I71" s="98">
        <v>32</v>
      </c>
      <c r="N71" s="72">
        <v>67</v>
      </c>
      <c r="O71" s="108"/>
    </row>
    <row r="72" spans="7:15">
      <c r="G72" s="72">
        <v>69</v>
      </c>
      <c r="H72" s="73">
        <v>69</v>
      </c>
      <c r="I72" s="98">
        <v>31</v>
      </c>
      <c r="N72" s="72">
        <v>68</v>
      </c>
      <c r="O72" s="108"/>
    </row>
    <row r="73" spans="7:15">
      <c r="G73" s="72">
        <v>70</v>
      </c>
      <c r="H73" s="73">
        <v>70</v>
      </c>
      <c r="I73" s="109">
        <v>30</v>
      </c>
      <c r="N73" s="72">
        <v>69</v>
      </c>
      <c r="O73" s="108"/>
    </row>
    <row r="74" spans="7:15">
      <c r="G74" s="68"/>
      <c r="H74" s="107"/>
      <c r="I74" s="110"/>
      <c r="N74" s="72">
        <v>70</v>
      </c>
      <c r="O74" s="108"/>
    </row>
    <row r="75" spans="7:15">
      <c r="G75" s="68"/>
      <c r="H75" s="107"/>
      <c r="I75" s="25"/>
      <c r="N75" s="72"/>
      <c r="O75" s="108"/>
    </row>
    <row r="76" spans="7:15">
      <c r="G76" s="68"/>
      <c r="H76" s="107"/>
      <c r="I76" s="25"/>
    </row>
    <row r="77" spans="7:15">
      <c r="G77" s="68"/>
      <c r="H77" s="107"/>
      <c r="I77" s="25"/>
    </row>
    <row r="78" spans="7:15">
      <c r="G78" s="68"/>
      <c r="H78" s="107"/>
      <c r="I78" s="25"/>
    </row>
    <row r="79" spans="7:15">
      <c r="G79" s="68"/>
      <c r="H79" s="107"/>
      <c r="I79" s="25"/>
    </row>
    <row r="80" spans="7:15">
      <c r="G80" s="68"/>
      <c r="H80" s="107"/>
      <c r="I80" s="25"/>
    </row>
    <row r="81" spans="7:9">
      <c r="G81" s="68"/>
      <c r="H81" s="107"/>
      <c r="I81" s="25"/>
    </row>
    <row r="82" spans="7:9">
      <c r="G82" s="68"/>
      <c r="H82" s="107"/>
      <c r="I82" s="25"/>
    </row>
    <row r="83" spans="7:9">
      <c r="G83" s="68"/>
      <c r="H83" s="107"/>
      <c r="I83" s="25"/>
    </row>
    <row r="84" spans="7:9">
      <c r="G84" s="68"/>
      <c r="H84" s="107"/>
      <c r="I84" s="25"/>
    </row>
    <row r="85" spans="7:9">
      <c r="G85" s="68"/>
      <c r="H85" s="107"/>
      <c r="I85" s="2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U16" sqref="U16"/>
    </sheetView>
  </sheetViews>
  <sheetFormatPr defaultColWidth="9" defaultRowHeight="15"/>
  <cols>
    <col min="11" max="11" width="11.28515625" customWidth="1"/>
    <col min="12" max="14" width="8.85546875" customWidth="1"/>
    <col min="15" max="15" width="11.28515625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54" t="s">
        <v>29</v>
      </c>
      <c r="B1" s="54" t="s">
        <v>30</v>
      </c>
      <c r="C1" s="54" t="s">
        <v>31</v>
      </c>
      <c r="D1" s="54" t="s">
        <v>30</v>
      </c>
      <c r="E1" s="10" t="s">
        <v>32</v>
      </c>
      <c r="F1" s="10" t="s">
        <v>33</v>
      </c>
      <c r="G1" s="10" t="s">
        <v>34</v>
      </c>
      <c r="H1" s="10" t="s">
        <v>34</v>
      </c>
      <c r="I1" s="56" t="s">
        <v>35</v>
      </c>
      <c r="J1" s="56" t="s">
        <v>36</v>
      </c>
      <c r="K1" s="118"/>
      <c r="L1" s="118"/>
      <c r="M1" s="118"/>
      <c r="N1" s="118"/>
      <c r="O1" s="118"/>
      <c r="P1" s="118"/>
      <c r="Q1" s="118"/>
      <c r="R1" s="118"/>
    </row>
    <row r="2" spans="1:23" ht="16.5">
      <c r="A2" s="54">
        <v>0</v>
      </c>
      <c r="B2" s="54">
        <v>0</v>
      </c>
      <c r="C2" s="54">
        <v>0</v>
      </c>
      <c r="D2" s="54">
        <v>0</v>
      </c>
      <c r="E2" s="10">
        <f t="shared" ref="E2" si="0">B2/12</f>
        <v>0</v>
      </c>
      <c r="F2" s="10">
        <f t="shared" ref="F2" si="1">D2/12</f>
        <v>0</v>
      </c>
      <c r="G2" s="10">
        <f t="shared" ref="G2" si="2">A2+E2</f>
        <v>0</v>
      </c>
      <c r="H2" s="10">
        <f t="shared" ref="H2" si="3">C2+F2</f>
        <v>0</v>
      </c>
      <c r="I2" s="56">
        <f t="shared" ref="I2" si="4">G2*H2</f>
        <v>0</v>
      </c>
      <c r="J2" s="56">
        <f>I2</f>
        <v>0</v>
      </c>
      <c r="K2" s="57"/>
      <c r="L2" s="57"/>
      <c r="M2" s="57"/>
      <c r="N2" s="58"/>
      <c r="O2" s="57"/>
      <c r="P2" s="57"/>
      <c r="Q2" s="57"/>
      <c r="R2" s="57"/>
      <c r="S2" t="s">
        <v>37</v>
      </c>
      <c r="U2" t="s">
        <v>38</v>
      </c>
      <c r="V2" t="s">
        <v>7</v>
      </c>
      <c r="W2" t="s">
        <v>8</v>
      </c>
    </row>
    <row r="3" spans="1:23" ht="16.5">
      <c r="A3" s="54">
        <v>0</v>
      </c>
      <c r="B3" s="54">
        <v>0</v>
      </c>
      <c r="C3" s="54">
        <v>0</v>
      </c>
      <c r="D3" s="54">
        <v>0</v>
      </c>
      <c r="E3" s="10">
        <f t="shared" ref="E3:I23" si="5">B3/12</f>
        <v>0</v>
      </c>
      <c r="F3" s="10">
        <f t="shared" ref="F3:F30" si="6">D3/12</f>
        <v>0</v>
      </c>
      <c r="G3" s="10">
        <f t="shared" ref="G3:G30" si="7">A3+E3</f>
        <v>0</v>
      </c>
      <c r="H3" s="10">
        <f t="shared" ref="H3:H30" si="8">C3+F3</f>
        <v>0</v>
      </c>
      <c r="I3" s="56">
        <f t="shared" ref="I3:I22" si="9">G3*H3</f>
        <v>0</v>
      </c>
      <c r="J3" s="56">
        <f>J2+I3</f>
        <v>0</v>
      </c>
      <c r="K3" s="57"/>
      <c r="L3" s="57"/>
      <c r="M3" s="57"/>
      <c r="N3" s="58"/>
      <c r="O3" s="57"/>
      <c r="P3" s="57"/>
      <c r="Q3" s="57"/>
      <c r="R3" s="57"/>
      <c r="S3" s="52" t="s">
        <v>39</v>
      </c>
      <c r="T3" t="s">
        <v>14</v>
      </c>
      <c r="U3" t="s">
        <v>40</v>
      </c>
      <c r="V3">
        <f>27500/10.764</f>
        <v>2554.81233742103</v>
      </c>
      <c r="W3">
        <f>24200/10.764</f>
        <v>2248.23485693051</v>
      </c>
    </row>
    <row r="4" spans="1:23" ht="16.5">
      <c r="A4" s="54">
        <v>0</v>
      </c>
      <c r="B4" s="54">
        <v>0</v>
      </c>
      <c r="C4" s="54">
        <v>0</v>
      </c>
      <c r="D4" s="54">
        <v>0</v>
      </c>
      <c r="E4" s="10">
        <f t="shared" si="5"/>
        <v>0</v>
      </c>
      <c r="F4" s="10">
        <f t="shared" si="6"/>
        <v>0</v>
      </c>
      <c r="G4" s="10">
        <f t="shared" si="7"/>
        <v>0</v>
      </c>
      <c r="H4" s="10">
        <f t="shared" si="8"/>
        <v>0</v>
      </c>
      <c r="I4" s="56">
        <f t="shared" si="9"/>
        <v>0</v>
      </c>
      <c r="J4" s="56">
        <f t="shared" ref="J4:J30" si="10">J3+I4</f>
        <v>0</v>
      </c>
      <c r="K4" s="57" t="s">
        <v>41</v>
      </c>
      <c r="L4" s="57"/>
      <c r="M4" s="57"/>
      <c r="N4" s="57" t="s">
        <v>42</v>
      </c>
      <c r="O4" s="57"/>
      <c r="P4" s="57"/>
      <c r="Q4" s="57"/>
      <c r="R4" s="57"/>
      <c r="S4" s="113" t="s">
        <v>43</v>
      </c>
      <c r="T4" s="52">
        <v>0.95</v>
      </c>
      <c r="V4" t="s">
        <v>44</v>
      </c>
      <c r="W4" t="s">
        <v>14</v>
      </c>
    </row>
    <row r="5" spans="1:23" ht="16.5">
      <c r="A5" s="54">
        <v>0</v>
      </c>
      <c r="B5" s="54">
        <v>0</v>
      </c>
      <c r="C5" s="54">
        <v>0</v>
      </c>
      <c r="D5" s="54">
        <v>0</v>
      </c>
      <c r="E5" s="10">
        <f t="shared" si="5"/>
        <v>0</v>
      </c>
      <c r="F5" s="10">
        <f t="shared" si="6"/>
        <v>0</v>
      </c>
      <c r="G5" s="10">
        <f t="shared" si="7"/>
        <v>0</v>
      </c>
      <c r="H5" s="10">
        <f t="shared" si="8"/>
        <v>0</v>
      </c>
      <c r="I5" s="56">
        <f t="shared" si="9"/>
        <v>0</v>
      </c>
      <c r="J5" s="56">
        <f t="shared" si="10"/>
        <v>0</v>
      </c>
      <c r="K5" s="57"/>
      <c r="L5" s="57"/>
      <c r="M5" s="57"/>
      <c r="N5" s="57">
        <f t="shared" ref="N5:N18" si="11">L5*M5</f>
        <v>0</v>
      </c>
      <c r="O5" s="57"/>
      <c r="P5" s="57"/>
      <c r="Q5" s="57"/>
      <c r="R5" s="58"/>
      <c r="S5" s="114" t="s">
        <v>20</v>
      </c>
      <c r="T5" s="52">
        <v>0.9</v>
      </c>
      <c r="U5" t="s">
        <v>45</v>
      </c>
      <c r="V5" t="s">
        <v>16</v>
      </c>
      <c r="W5" t="s">
        <v>17</v>
      </c>
    </row>
    <row r="6" spans="1:23" ht="16.5">
      <c r="A6" s="54">
        <v>0</v>
      </c>
      <c r="B6" s="54">
        <v>0</v>
      </c>
      <c r="C6" s="54">
        <v>0</v>
      </c>
      <c r="D6" s="54">
        <v>0</v>
      </c>
      <c r="E6" s="10">
        <f t="shared" si="5"/>
        <v>0</v>
      </c>
      <c r="F6" s="10">
        <f t="shared" si="6"/>
        <v>0</v>
      </c>
      <c r="G6" s="10">
        <f t="shared" si="7"/>
        <v>0</v>
      </c>
      <c r="H6" s="10">
        <f t="shared" si="8"/>
        <v>0</v>
      </c>
      <c r="I6" s="56">
        <f t="shared" si="9"/>
        <v>0</v>
      </c>
      <c r="J6" s="56">
        <f t="shared" si="10"/>
        <v>0</v>
      </c>
      <c r="K6" s="57"/>
      <c r="L6" s="57"/>
      <c r="M6" s="57"/>
      <c r="N6" s="57">
        <f t="shared" si="11"/>
        <v>0</v>
      </c>
      <c r="O6" s="57"/>
      <c r="P6" s="57"/>
      <c r="Q6" s="57"/>
      <c r="R6" s="58"/>
      <c r="S6" s="113" t="s">
        <v>46</v>
      </c>
      <c r="T6" s="52">
        <v>0.8</v>
      </c>
      <c r="V6" s="113" t="s">
        <v>20</v>
      </c>
      <c r="W6" s="52">
        <v>0.05</v>
      </c>
    </row>
    <row r="7" spans="1:23" ht="16.5">
      <c r="A7" s="54">
        <v>0</v>
      </c>
      <c r="B7" s="54">
        <v>0</v>
      </c>
      <c r="C7" s="54">
        <v>0</v>
      </c>
      <c r="D7" s="54">
        <v>0</v>
      </c>
      <c r="E7" s="10">
        <f t="shared" si="5"/>
        <v>0</v>
      </c>
      <c r="F7" s="10">
        <f t="shared" si="6"/>
        <v>0</v>
      </c>
      <c r="G7" s="10">
        <f t="shared" si="7"/>
        <v>0</v>
      </c>
      <c r="H7" s="10">
        <f t="shared" si="8"/>
        <v>0</v>
      </c>
      <c r="I7" s="56">
        <f t="shared" si="9"/>
        <v>0</v>
      </c>
      <c r="J7" s="56">
        <f t="shared" si="10"/>
        <v>0</v>
      </c>
      <c r="K7" s="57"/>
      <c r="L7" s="57"/>
      <c r="M7" s="57"/>
      <c r="N7" s="57">
        <f t="shared" si="11"/>
        <v>0</v>
      </c>
      <c r="O7" s="57"/>
      <c r="P7" s="57"/>
      <c r="Q7" s="57"/>
      <c r="R7" s="58"/>
      <c r="S7" s="113" t="s">
        <v>47</v>
      </c>
      <c r="T7" s="52">
        <v>0.7</v>
      </c>
      <c r="V7" s="115" t="s">
        <v>22</v>
      </c>
      <c r="W7" s="52">
        <v>0.1</v>
      </c>
    </row>
    <row r="8" spans="1:23" ht="16.5">
      <c r="A8" s="54">
        <v>0</v>
      </c>
      <c r="B8" s="54">
        <v>0</v>
      </c>
      <c r="C8" s="54">
        <v>0</v>
      </c>
      <c r="D8" s="54">
        <v>0</v>
      </c>
      <c r="E8" s="10">
        <f t="shared" si="5"/>
        <v>0</v>
      </c>
      <c r="F8" s="10">
        <f t="shared" si="6"/>
        <v>0</v>
      </c>
      <c r="G8" s="10">
        <f t="shared" si="7"/>
        <v>0</v>
      </c>
      <c r="H8" s="10">
        <f t="shared" si="8"/>
        <v>0</v>
      </c>
      <c r="I8" s="56">
        <f t="shared" si="9"/>
        <v>0</v>
      </c>
      <c r="J8" s="56">
        <f t="shared" si="10"/>
        <v>0</v>
      </c>
      <c r="K8" s="57"/>
      <c r="L8" s="57"/>
      <c r="M8" s="57"/>
      <c r="N8" s="57">
        <f t="shared" si="11"/>
        <v>0</v>
      </c>
      <c r="O8" s="57"/>
      <c r="P8" s="57"/>
      <c r="Q8" s="57"/>
      <c r="R8" s="58"/>
      <c r="S8" s="113" t="s">
        <v>48</v>
      </c>
      <c r="T8" s="52">
        <v>0.6</v>
      </c>
      <c r="V8" t="s">
        <v>23</v>
      </c>
      <c r="W8" s="52">
        <v>0.15</v>
      </c>
    </row>
    <row r="9" spans="1:23" ht="16.5">
      <c r="A9" s="54">
        <v>0</v>
      </c>
      <c r="B9" s="54">
        <v>0</v>
      </c>
      <c r="C9" s="54">
        <v>0</v>
      </c>
      <c r="D9" s="54">
        <v>0</v>
      </c>
      <c r="E9" s="10">
        <f t="shared" si="5"/>
        <v>0</v>
      </c>
      <c r="F9" s="10">
        <f t="shared" si="6"/>
        <v>0</v>
      </c>
      <c r="G9" s="10">
        <f t="shared" si="7"/>
        <v>0</v>
      </c>
      <c r="H9" s="10">
        <f t="shared" si="8"/>
        <v>0</v>
      </c>
      <c r="I9" s="56">
        <f t="shared" si="9"/>
        <v>0</v>
      </c>
      <c r="J9" s="56">
        <f t="shared" si="10"/>
        <v>0</v>
      </c>
      <c r="K9" s="57"/>
      <c r="L9" s="57"/>
      <c r="M9" s="57"/>
      <c r="N9" s="57">
        <f t="shared" si="11"/>
        <v>0</v>
      </c>
      <c r="O9" s="57"/>
      <c r="P9" s="57"/>
      <c r="Q9" s="57"/>
      <c r="R9" s="58"/>
      <c r="S9" t="s">
        <v>49</v>
      </c>
      <c r="T9" s="52">
        <v>0.5</v>
      </c>
      <c r="V9" t="s">
        <v>25</v>
      </c>
      <c r="W9" s="52">
        <v>0.2</v>
      </c>
    </row>
    <row r="10" spans="1:23" ht="16.5">
      <c r="A10" s="54">
        <v>0</v>
      </c>
      <c r="B10" s="54">
        <v>0</v>
      </c>
      <c r="C10" s="54">
        <v>0</v>
      </c>
      <c r="D10" s="54">
        <v>0</v>
      </c>
      <c r="E10" s="10">
        <f t="shared" si="5"/>
        <v>0</v>
      </c>
      <c r="F10" s="10">
        <f t="shared" si="6"/>
        <v>0</v>
      </c>
      <c r="G10" s="10">
        <f t="shared" si="7"/>
        <v>0</v>
      </c>
      <c r="H10" s="10">
        <f t="shared" si="8"/>
        <v>0</v>
      </c>
      <c r="I10" s="56">
        <f t="shared" si="9"/>
        <v>0</v>
      </c>
      <c r="J10" s="56">
        <f t="shared" si="10"/>
        <v>0</v>
      </c>
      <c r="K10" s="57"/>
      <c r="L10" s="57"/>
      <c r="M10" s="57"/>
      <c r="N10" s="57">
        <f t="shared" si="11"/>
        <v>0</v>
      </c>
      <c r="O10" s="57"/>
      <c r="P10" s="57"/>
      <c r="Q10" s="57"/>
      <c r="R10" s="58"/>
      <c r="S10" t="s">
        <v>50</v>
      </c>
      <c r="T10" s="52">
        <v>0.4</v>
      </c>
    </row>
    <row r="11" spans="1:23" ht="16.5">
      <c r="A11" s="54">
        <v>0</v>
      </c>
      <c r="B11" s="54">
        <v>0</v>
      </c>
      <c r="C11" s="54">
        <v>0</v>
      </c>
      <c r="D11" s="54">
        <v>0</v>
      </c>
      <c r="E11" s="10">
        <f t="shared" si="5"/>
        <v>0</v>
      </c>
      <c r="F11" s="10">
        <f t="shared" si="6"/>
        <v>0</v>
      </c>
      <c r="G11" s="10">
        <f t="shared" si="7"/>
        <v>0</v>
      </c>
      <c r="H11" s="10">
        <f t="shared" si="8"/>
        <v>0</v>
      </c>
      <c r="I11" s="56">
        <f t="shared" si="9"/>
        <v>0</v>
      </c>
      <c r="J11" s="56">
        <f t="shared" si="10"/>
        <v>0</v>
      </c>
      <c r="K11" s="57"/>
      <c r="L11" s="57"/>
      <c r="M11" s="57"/>
      <c r="N11" s="57">
        <f t="shared" si="11"/>
        <v>0</v>
      </c>
      <c r="O11" s="57"/>
      <c r="P11" s="57"/>
      <c r="Q11" s="57"/>
      <c r="R11" s="58"/>
      <c r="T11" s="52"/>
    </row>
    <row r="12" spans="1:23" ht="16.5">
      <c r="A12" s="54">
        <v>0</v>
      </c>
      <c r="B12" s="54">
        <v>0</v>
      </c>
      <c r="C12" s="54">
        <v>0</v>
      </c>
      <c r="D12" s="54">
        <v>0</v>
      </c>
      <c r="E12" s="10">
        <f t="shared" si="5"/>
        <v>0</v>
      </c>
      <c r="F12" s="10">
        <f t="shared" si="6"/>
        <v>0</v>
      </c>
      <c r="G12" s="10">
        <f t="shared" si="7"/>
        <v>0</v>
      </c>
      <c r="H12" s="10">
        <f t="shared" si="8"/>
        <v>0</v>
      </c>
      <c r="I12" s="59">
        <f t="shared" si="9"/>
        <v>0</v>
      </c>
      <c r="J12" s="56">
        <f t="shared" si="10"/>
        <v>0</v>
      </c>
      <c r="K12" s="57"/>
      <c r="L12" s="57"/>
      <c r="M12" s="57"/>
      <c r="N12" s="57">
        <f t="shared" si="11"/>
        <v>0</v>
      </c>
      <c r="O12" s="57"/>
      <c r="P12" s="57"/>
      <c r="Q12" s="57"/>
      <c r="R12" s="58"/>
      <c r="S12" t="s">
        <v>51</v>
      </c>
      <c r="T12" s="52">
        <v>0.3</v>
      </c>
    </row>
    <row r="13" spans="1:23" ht="16.5">
      <c r="A13" s="54">
        <v>0</v>
      </c>
      <c r="B13" s="54">
        <v>0</v>
      </c>
      <c r="C13" s="54">
        <v>0</v>
      </c>
      <c r="D13" s="54">
        <v>0</v>
      </c>
      <c r="E13" s="10">
        <f t="shared" si="5"/>
        <v>0</v>
      </c>
      <c r="F13" s="10">
        <f t="shared" si="6"/>
        <v>0</v>
      </c>
      <c r="G13" s="10">
        <f t="shared" si="7"/>
        <v>0</v>
      </c>
      <c r="H13" s="10">
        <f t="shared" si="8"/>
        <v>0</v>
      </c>
      <c r="I13" s="56">
        <f t="shared" si="9"/>
        <v>0</v>
      </c>
      <c r="J13" s="56">
        <f t="shared" si="10"/>
        <v>0</v>
      </c>
      <c r="K13" s="57"/>
      <c r="L13" s="57"/>
      <c r="M13" s="57"/>
      <c r="N13" s="57">
        <f t="shared" si="11"/>
        <v>0</v>
      </c>
      <c r="O13" s="57"/>
      <c r="P13" s="57"/>
      <c r="Q13" s="57"/>
      <c r="R13" s="58"/>
    </row>
    <row r="14" spans="1:23" ht="16.5">
      <c r="A14" s="54">
        <v>0</v>
      </c>
      <c r="B14" s="54">
        <v>0</v>
      </c>
      <c r="C14" s="54">
        <v>0</v>
      </c>
      <c r="D14" s="54">
        <v>0</v>
      </c>
      <c r="E14" s="10">
        <f t="shared" si="5"/>
        <v>0</v>
      </c>
      <c r="F14" s="10">
        <f t="shared" si="6"/>
        <v>0</v>
      </c>
      <c r="G14" s="10">
        <f t="shared" si="7"/>
        <v>0</v>
      </c>
      <c r="H14" s="10">
        <f t="shared" si="8"/>
        <v>0</v>
      </c>
      <c r="I14" s="56">
        <f t="shared" si="9"/>
        <v>0</v>
      </c>
      <c r="J14" s="56">
        <f t="shared" si="10"/>
        <v>0</v>
      </c>
      <c r="K14" s="57"/>
      <c r="L14" s="57"/>
      <c r="M14" s="57"/>
      <c r="N14" s="60"/>
      <c r="O14" s="57"/>
      <c r="P14" s="57"/>
      <c r="Q14" s="57"/>
      <c r="R14" s="58"/>
    </row>
    <row r="15" spans="1:23" ht="16.5">
      <c r="A15" s="54">
        <v>0</v>
      </c>
      <c r="B15" s="54">
        <v>0</v>
      </c>
      <c r="C15" s="54">
        <v>0</v>
      </c>
      <c r="D15" s="54">
        <v>0</v>
      </c>
      <c r="E15" s="55">
        <f t="shared" si="5"/>
        <v>0</v>
      </c>
      <c r="F15" s="55">
        <f t="shared" si="6"/>
        <v>0</v>
      </c>
      <c r="G15" s="55">
        <f t="shared" si="7"/>
        <v>0</v>
      </c>
      <c r="H15" s="55">
        <f t="shared" si="8"/>
        <v>0</v>
      </c>
      <c r="I15" s="59">
        <f t="shared" si="9"/>
        <v>0</v>
      </c>
      <c r="J15" s="56">
        <f t="shared" si="10"/>
        <v>0</v>
      </c>
      <c r="K15" s="57"/>
      <c r="L15" s="57"/>
      <c r="M15" s="57"/>
      <c r="N15" s="57">
        <f>L15*M15</f>
        <v>0</v>
      </c>
      <c r="O15" s="57"/>
      <c r="P15" s="57"/>
      <c r="Q15" s="57"/>
      <c r="R15" s="58"/>
    </row>
    <row r="16" spans="1:23" ht="16.5">
      <c r="A16" s="54">
        <v>0</v>
      </c>
      <c r="B16" s="54">
        <v>0</v>
      </c>
      <c r="C16" s="54">
        <v>0</v>
      </c>
      <c r="D16" s="54">
        <v>0</v>
      </c>
      <c r="E16" s="10">
        <f>B16/12</f>
        <v>0</v>
      </c>
      <c r="F16" s="10">
        <f t="shared" si="6"/>
        <v>0</v>
      </c>
      <c r="G16" s="10">
        <f t="shared" si="7"/>
        <v>0</v>
      </c>
      <c r="H16" s="10">
        <f t="shared" si="8"/>
        <v>0</v>
      </c>
      <c r="I16" s="56">
        <f t="shared" si="9"/>
        <v>0</v>
      </c>
      <c r="J16" s="56">
        <f t="shared" si="10"/>
        <v>0</v>
      </c>
      <c r="K16" s="57"/>
      <c r="L16" s="57"/>
      <c r="M16" s="57"/>
      <c r="N16" s="57">
        <f t="shared" si="11"/>
        <v>0</v>
      </c>
      <c r="O16" s="57"/>
      <c r="P16" s="57"/>
      <c r="Q16" s="57"/>
      <c r="R16" s="58"/>
    </row>
    <row r="17" spans="1:21" ht="16.5">
      <c r="A17" s="54">
        <v>0</v>
      </c>
      <c r="B17" s="54">
        <v>0</v>
      </c>
      <c r="C17" s="54">
        <v>0</v>
      </c>
      <c r="D17" s="54">
        <v>0</v>
      </c>
      <c r="E17" s="10">
        <f>B17/12</f>
        <v>0</v>
      </c>
      <c r="F17" s="10">
        <f t="shared" si="6"/>
        <v>0</v>
      </c>
      <c r="G17" s="10">
        <f t="shared" si="7"/>
        <v>0</v>
      </c>
      <c r="H17" s="10">
        <f t="shared" si="8"/>
        <v>0</v>
      </c>
      <c r="I17" s="56">
        <f t="shared" si="9"/>
        <v>0</v>
      </c>
      <c r="J17" s="56">
        <f t="shared" si="10"/>
        <v>0</v>
      </c>
      <c r="K17" s="57"/>
      <c r="L17" s="57"/>
      <c r="M17" s="57"/>
      <c r="N17" s="57">
        <f t="shared" si="11"/>
        <v>0</v>
      </c>
      <c r="O17" s="57"/>
      <c r="P17" s="57"/>
      <c r="Q17" s="57"/>
      <c r="R17" s="58"/>
    </row>
    <row r="18" spans="1:21" ht="16.5">
      <c r="A18" s="54">
        <v>0</v>
      </c>
      <c r="B18" s="54">
        <v>0</v>
      </c>
      <c r="C18" s="54">
        <v>0</v>
      </c>
      <c r="D18" s="54">
        <v>0</v>
      </c>
      <c r="E18" s="55">
        <f>B18/12</f>
        <v>0</v>
      </c>
      <c r="F18" s="55">
        <f t="shared" si="6"/>
        <v>0</v>
      </c>
      <c r="G18" s="55">
        <f t="shared" si="7"/>
        <v>0</v>
      </c>
      <c r="H18" s="55">
        <f t="shared" si="8"/>
        <v>0</v>
      </c>
      <c r="I18" s="59">
        <f t="shared" si="9"/>
        <v>0</v>
      </c>
      <c r="J18" s="56">
        <f t="shared" si="10"/>
        <v>0</v>
      </c>
      <c r="K18" s="57"/>
      <c r="L18" s="57"/>
      <c r="M18" s="57"/>
      <c r="N18" s="57">
        <f t="shared" si="11"/>
        <v>0</v>
      </c>
      <c r="O18" s="57"/>
      <c r="P18" s="57"/>
      <c r="Q18" s="57"/>
      <c r="R18" s="58"/>
    </row>
    <row r="19" spans="1:21" ht="16.5">
      <c r="A19" s="54">
        <v>0</v>
      </c>
      <c r="B19" s="54">
        <v>0</v>
      </c>
      <c r="C19" s="54">
        <v>0</v>
      </c>
      <c r="D19" s="54">
        <v>0</v>
      </c>
      <c r="E19" s="55">
        <f t="shared" si="5"/>
        <v>0</v>
      </c>
      <c r="F19" s="55">
        <f t="shared" si="6"/>
        <v>0</v>
      </c>
      <c r="G19" s="55">
        <f t="shared" si="7"/>
        <v>0</v>
      </c>
      <c r="H19" s="55">
        <f t="shared" si="8"/>
        <v>0</v>
      </c>
      <c r="I19" s="59">
        <f t="shared" si="9"/>
        <v>0</v>
      </c>
      <c r="J19" s="56">
        <f t="shared" si="10"/>
        <v>0</v>
      </c>
      <c r="K19" s="57"/>
      <c r="L19" s="57"/>
      <c r="M19" s="57"/>
      <c r="N19" s="60">
        <f>SUM(N15:N18)</f>
        <v>0</v>
      </c>
      <c r="O19" s="57"/>
      <c r="P19" s="57"/>
      <c r="Q19" s="57"/>
      <c r="R19" s="58"/>
    </row>
    <row r="20" spans="1:21" ht="16.5">
      <c r="A20" s="54">
        <v>0</v>
      </c>
      <c r="B20" s="54">
        <v>0</v>
      </c>
      <c r="C20" s="54">
        <v>0</v>
      </c>
      <c r="D20" s="54">
        <v>0</v>
      </c>
      <c r="E20" s="55">
        <f>B20/12</f>
        <v>0</v>
      </c>
      <c r="F20" s="55">
        <f t="shared" si="6"/>
        <v>0</v>
      </c>
      <c r="G20" s="55">
        <f t="shared" si="7"/>
        <v>0</v>
      </c>
      <c r="H20" s="55">
        <f t="shared" si="8"/>
        <v>0</v>
      </c>
      <c r="I20" s="59">
        <f t="shared" si="9"/>
        <v>0</v>
      </c>
      <c r="J20" s="56">
        <f t="shared" si="10"/>
        <v>0</v>
      </c>
      <c r="K20" s="57"/>
      <c r="L20" s="57"/>
      <c r="M20" s="57"/>
      <c r="N20" s="57"/>
      <c r="O20" s="57"/>
      <c r="P20" s="61"/>
      <c r="Q20" s="61"/>
      <c r="R20" s="58"/>
    </row>
    <row r="21" spans="1:21" ht="16.5">
      <c r="A21" s="54">
        <v>0</v>
      </c>
      <c r="B21" s="54">
        <v>0</v>
      </c>
      <c r="C21" s="54">
        <v>0</v>
      </c>
      <c r="D21" s="54">
        <v>0</v>
      </c>
      <c r="E21" s="55">
        <f t="shared" si="5"/>
        <v>0</v>
      </c>
      <c r="F21" s="55">
        <f t="shared" si="6"/>
        <v>0</v>
      </c>
      <c r="G21" s="55">
        <f t="shared" si="7"/>
        <v>0</v>
      </c>
      <c r="H21" s="55">
        <f t="shared" si="8"/>
        <v>0</v>
      </c>
      <c r="I21" s="59">
        <f t="shared" si="9"/>
        <v>0</v>
      </c>
      <c r="J21" s="56">
        <f t="shared" si="10"/>
        <v>0</v>
      </c>
      <c r="K21" s="57"/>
      <c r="L21" s="57"/>
      <c r="M21" s="57"/>
      <c r="N21" s="62"/>
      <c r="O21" s="57"/>
      <c r="P21" s="57"/>
      <c r="Q21" s="57"/>
      <c r="R21" s="58"/>
      <c r="S21" s="66"/>
      <c r="U21" s="15"/>
    </row>
    <row r="22" spans="1:21" ht="16.5">
      <c r="A22" s="54">
        <v>0</v>
      </c>
      <c r="B22" s="54">
        <v>0</v>
      </c>
      <c r="C22" s="54">
        <v>0</v>
      </c>
      <c r="D22" s="54">
        <v>0</v>
      </c>
      <c r="E22" s="55">
        <f t="shared" si="5"/>
        <v>0</v>
      </c>
      <c r="F22" s="55">
        <f t="shared" si="6"/>
        <v>0</v>
      </c>
      <c r="G22" s="55">
        <f t="shared" si="7"/>
        <v>0</v>
      </c>
      <c r="H22" s="55">
        <f t="shared" si="8"/>
        <v>0</v>
      </c>
      <c r="I22" s="59">
        <f t="shared" si="9"/>
        <v>0</v>
      </c>
      <c r="J22" s="56">
        <f t="shared" si="10"/>
        <v>0</v>
      </c>
      <c r="K22" s="57"/>
      <c r="L22" s="57"/>
      <c r="M22" s="57"/>
      <c r="N22" s="58"/>
      <c r="O22" s="57"/>
      <c r="P22" s="57"/>
      <c r="Q22" s="57"/>
      <c r="R22" s="58"/>
    </row>
    <row r="23" spans="1:21" ht="16.5">
      <c r="A23" s="54">
        <v>0</v>
      </c>
      <c r="B23" s="54">
        <v>0</v>
      </c>
      <c r="C23" s="54">
        <v>0</v>
      </c>
      <c r="D23" s="54">
        <v>0</v>
      </c>
      <c r="E23" s="55">
        <f t="shared" si="5"/>
        <v>0</v>
      </c>
      <c r="F23" s="55">
        <f t="shared" si="5"/>
        <v>0</v>
      </c>
      <c r="G23" s="55">
        <f t="shared" si="5"/>
        <v>0</v>
      </c>
      <c r="H23" s="55">
        <f t="shared" si="5"/>
        <v>0</v>
      </c>
      <c r="I23" s="55">
        <f t="shared" si="5"/>
        <v>0</v>
      </c>
      <c r="J23" s="56">
        <f t="shared" si="10"/>
        <v>0</v>
      </c>
      <c r="K23" s="57" t="s">
        <v>52</v>
      </c>
      <c r="L23" s="57" t="s">
        <v>53</v>
      </c>
      <c r="M23" s="57"/>
      <c r="N23" s="58"/>
      <c r="O23" s="57"/>
      <c r="P23" s="57" t="s">
        <v>54</v>
      </c>
      <c r="Q23" s="57"/>
      <c r="R23" s="58"/>
    </row>
    <row r="24" spans="1:21" ht="16.5">
      <c r="A24" s="54">
        <v>0</v>
      </c>
      <c r="B24" s="54">
        <v>0</v>
      </c>
      <c r="C24" s="54">
        <v>0</v>
      </c>
      <c r="D24" s="54">
        <v>0</v>
      </c>
      <c r="E24" s="55">
        <f t="shared" ref="E24:I30" si="12">B24/12</f>
        <v>0</v>
      </c>
      <c r="F24" s="55">
        <f t="shared" si="12"/>
        <v>0</v>
      </c>
      <c r="G24" s="55">
        <f t="shared" si="12"/>
        <v>0</v>
      </c>
      <c r="H24" s="55">
        <f t="shared" si="12"/>
        <v>0</v>
      </c>
      <c r="I24" s="55">
        <f t="shared" si="12"/>
        <v>0</v>
      </c>
      <c r="J24" s="56">
        <f t="shared" si="10"/>
        <v>0</v>
      </c>
      <c r="K24" s="57"/>
      <c r="L24" s="57"/>
      <c r="M24" s="57"/>
      <c r="N24" s="62" t="s">
        <v>42</v>
      </c>
      <c r="O24" s="60"/>
      <c r="P24" s="57"/>
      <c r="Q24" s="57"/>
      <c r="R24" s="62" t="s">
        <v>42</v>
      </c>
    </row>
    <row r="25" spans="1:21" ht="16.5">
      <c r="A25" s="54">
        <v>0</v>
      </c>
      <c r="B25" s="54">
        <v>0</v>
      </c>
      <c r="C25" s="54">
        <v>0</v>
      </c>
      <c r="D25" s="54">
        <v>0</v>
      </c>
      <c r="E25" s="55">
        <f t="shared" si="12"/>
        <v>0</v>
      </c>
      <c r="F25" s="55">
        <f t="shared" si="12"/>
        <v>0</v>
      </c>
      <c r="G25" s="55">
        <f t="shared" si="12"/>
        <v>0</v>
      </c>
      <c r="H25" s="55">
        <f t="shared" si="12"/>
        <v>0</v>
      </c>
      <c r="I25" s="55">
        <f t="shared" si="12"/>
        <v>0</v>
      </c>
      <c r="J25" s="56">
        <f t="shared" si="10"/>
        <v>0</v>
      </c>
      <c r="K25" s="57"/>
      <c r="L25" s="57"/>
      <c r="M25" s="63"/>
      <c r="N25" s="57"/>
      <c r="O25" s="57"/>
      <c r="P25" s="57"/>
      <c r="Q25" s="57"/>
      <c r="R25" s="57"/>
    </row>
    <row r="26" spans="1:21" ht="16.5">
      <c r="A26" s="54">
        <v>0</v>
      </c>
      <c r="B26" s="54">
        <v>0</v>
      </c>
      <c r="C26" s="54">
        <v>0</v>
      </c>
      <c r="D26" s="54">
        <v>0</v>
      </c>
      <c r="E26" s="55">
        <f t="shared" si="12"/>
        <v>0</v>
      </c>
      <c r="F26" s="55">
        <f t="shared" si="12"/>
        <v>0</v>
      </c>
      <c r="G26" s="55">
        <f t="shared" si="12"/>
        <v>0</v>
      </c>
      <c r="H26" s="55">
        <f t="shared" si="12"/>
        <v>0</v>
      </c>
      <c r="I26" s="55">
        <f t="shared" si="12"/>
        <v>0</v>
      </c>
      <c r="J26" s="56">
        <f t="shared" si="10"/>
        <v>0</v>
      </c>
      <c r="K26" s="57"/>
      <c r="L26" s="57"/>
      <c r="M26" s="63"/>
      <c r="N26" s="57"/>
      <c r="O26" s="57"/>
      <c r="P26" s="57" t="s">
        <v>55</v>
      </c>
      <c r="Q26" s="67">
        <v>0.1</v>
      </c>
      <c r="R26" s="57"/>
    </row>
    <row r="27" spans="1:21" ht="16.5">
      <c r="A27" s="54">
        <v>0</v>
      </c>
      <c r="B27" s="54">
        <v>0</v>
      </c>
      <c r="C27" s="54">
        <v>0</v>
      </c>
      <c r="D27" s="54">
        <v>0</v>
      </c>
      <c r="E27" s="55">
        <f t="shared" si="12"/>
        <v>0</v>
      </c>
      <c r="F27" s="55">
        <f t="shared" si="12"/>
        <v>0</v>
      </c>
      <c r="G27" s="55">
        <f t="shared" si="12"/>
        <v>0</v>
      </c>
      <c r="H27" s="55">
        <f t="shared" si="12"/>
        <v>0</v>
      </c>
      <c r="I27" s="55">
        <f t="shared" si="12"/>
        <v>0</v>
      </c>
      <c r="J27" s="56">
        <f t="shared" si="10"/>
        <v>0</v>
      </c>
      <c r="K27" s="57"/>
      <c r="L27" s="57"/>
      <c r="M27" s="57"/>
      <c r="N27" s="57"/>
      <c r="O27" s="57"/>
      <c r="P27" s="57"/>
      <c r="Q27" s="57"/>
      <c r="R27" s="57"/>
    </row>
    <row r="28" spans="1:21" ht="16.5">
      <c r="A28" s="54">
        <v>0</v>
      </c>
      <c r="B28" s="54">
        <v>0</v>
      </c>
      <c r="C28" s="54">
        <v>0</v>
      </c>
      <c r="D28" s="54">
        <v>0</v>
      </c>
      <c r="E28" s="55">
        <f t="shared" si="12"/>
        <v>0</v>
      </c>
      <c r="F28" s="55">
        <f t="shared" si="12"/>
        <v>0</v>
      </c>
      <c r="G28" s="55">
        <f t="shared" si="12"/>
        <v>0</v>
      </c>
      <c r="H28" s="55">
        <f t="shared" si="12"/>
        <v>0</v>
      </c>
      <c r="I28" s="55">
        <f t="shared" si="12"/>
        <v>0</v>
      </c>
      <c r="J28" s="56">
        <f t="shared" si="10"/>
        <v>0</v>
      </c>
      <c r="K28" s="57"/>
      <c r="L28" s="57"/>
      <c r="M28" s="57"/>
      <c r="N28" s="57" t="s">
        <v>56</v>
      </c>
      <c r="O28" s="62" t="s">
        <v>42</v>
      </c>
      <c r="P28" s="57"/>
      <c r="Q28" s="57"/>
      <c r="R28" s="57"/>
    </row>
    <row r="29" spans="1:21" ht="16.5">
      <c r="A29" s="54">
        <v>0</v>
      </c>
      <c r="B29" s="54">
        <v>0</v>
      </c>
      <c r="C29" s="54">
        <v>0</v>
      </c>
      <c r="D29" s="54">
        <v>0</v>
      </c>
      <c r="E29" s="55">
        <f t="shared" si="12"/>
        <v>0</v>
      </c>
      <c r="F29" s="55">
        <f t="shared" si="6"/>
        <v>0</v>
      </c>
      <c r="G29" s="55">
        <f t="shared" si="7"/>
        <v>0</v>
      </c>
      <c r="H29" s="55">
        <f t="shared" si="8"/>
        <v>0</v>
      </c>
      <c r="I29" s="59">
        <f t="shared" ref="I29:I30" si="13">G29*H29</f>
        <v>0</v>
      </c>
      <c r="J29" s="56">
        <f t="shared" si="10"/>
        <v>0</v>
      </c>
      <c r="K29" s="57"/>
      <c r="L29" s="57"/>
      <c r="M29" s="57"/>
      <c r="N29" s="57"/>
      <c r="O29" s="57">
        <f>MROUND(N29*10.764,1)</f>
        <v>0</v>
      </c>
      <c r="P29" s="11"/>
      <c r="Q29" s="11"/>
      <c r="R29" s="57"/>
    </row>
    <row r="30" spans="1:21" ht="16.5">
      <c r="A30" s="54">
        <v>0</v>
      </c>
      <c r="B30" s="54">
        <v>0</v>
      </c>
      <c r="C30" s="54">
        <v>0</v>
      </c>
      <c r="D30" s="54">
        <v>0</v>
      </c>
      <c r="E30" s="55">
        <f t="shared" si="12"/>
        <v>0</v>
      </c>
      <c r="F30" s="55">
        <f t="shared" si="6"/>
        <v>0</v>
      </c>
      <c r="G30" s="55">
        <f t="shared" si="7"/>
        <v>0</v>
      </c>
      <c r="H30" s="55">
        <f t="shared" si="8"/>
        <v>0</v>
      </c>
      <c r="I30" s="59">
        <f t="shared" si="13"/>
        <v>0</v>
      </c>
      <c r="J30" s="56">
        <f t="shared" si="10"/>
        <v>0</v>
      </c>
      <c r="K30" s="57"/>
      <c r="L30" s="57"/>
      <c r="M30" s="57"/>
      <c r="N30" s="57"/>
      <c r="O30" s="57"/>
      <c r="P30" s="64"/>
      <c r="Q30" s="64"/>
      <c r="R30" s="57"/>
    </row>
    <row r="33" spans="13:17">
      <c r="P33" s="65"/>
      <c r="Q33" s="65"/>
    </row>
    <row r="34" spans="13:17">
      <c r="M34" s="45"/>
    </row>
    <row r="35" spans="13:17">
      <c r="M35" s="45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workbookViewId="0">
      <selection activeCell="E10" sqref="E10"/>
    </sheetView>
  </sheetViews>
  <sheetFormatPr defaultColWidth="9" defaultRowHeight="15"/>
  <cols>
    <col min="1" max="1" width="21.7109375" customWidth="1"/>
    <col min="2" max="2" width="13.42578125" customWidth="1"/>
    <col min="3" max="3" width="17.140625" style="20" customWidth="1"/>
    <col min="4" max="4" width="15.5703125" style="20" customWidth="1"/>
    <col min="5" max="5" width="14.28515625" customWidth="1"/>
    <col min="6" max="6" width="11.5703125" customWidth="1"/>
    <col min="7" max="7" width="11.7109375"/>
    <col min="9" max="9" width="12.5703125" customWidth="1"/>
  </cols>
  <sheetData>
    <row r="1" spans="1:9">
      <c r="A1" s="21"/>
      <c r="B1" s="22"/>
      <c r="C1" s="23"/>
      <c r="D1" s="24"/>
      <c r="F1" s="25"/>
      <c r="G1" s="25"/>
    </row>
    <row r="2" spans="1:9">
      <c r="A2" s="26"/>
      <c r="D2" s="27"/>
      <c r="F2" s="25"/>
      <c r="G2" s="25"/>
    </row>
    <row r="3" spans="1:9">
      <c r="A3" s="26" t="s">
        <v>57</v>
      </c>
      <c r="B3" s="28"/>
      <c r="C3" s="29">
        <v>10500</v>
      </c>
      <c r="D3" s="30" t="s">
        <v>58</v>
      </c>
      <c r="F3" s="25"/>
      <c r="G3" s="25"/>
      <c r="H3" s="31"/>
    </row>
    <row r="4" spans="1:9" ht="30">
      <c r="A4" s="32" t="s">
        <v>59</v>
      </c>
      <c r="B4" s="28"/>
      <c r="C4" s="29">
        <v>2000</v>
      </c>
      <c r="D4" s="33"/>
      <c r="F4" s="25"/>
      <c r="G4" s="25"/>
      <c r="H4" s="31"/>
    </row>
    <row r="5" spans="1:9" ht="16.5">
      <c r="A5" s="26" t="s">
        <v>60</v>
      </c>
      <c r="B5" s="28"/>
      <c r="C5" s="29">
        <f>C3-C4</f>
        <v>8500</v>
      </c>
      <c r="D5" s="33"/>
      <c r="F5" s="25"/>
      <c r="G5" s="25"/>
      <c r="H5" s="34"/>
    </row>
    <row r="6" spans="1:9">
      <c r="A6" s="26" t="s">
        <v>61</v>
      </c>
      <c r="B6" s="28"/>
      <c r="C6" s="29">
        <f>C4</f>
        <v>2000</v>
      </c>
      <c r="D6" s="33"/>
      <c r="F6" s="25"/>
      <c r="G6" s="25"/>
    </row>
    <row r="7" spans="1:9">
      <c r="A7" s="26" t="s">
        <v>62</v>
      </c>
      <c r="B7" s="35"/>
      <c r="C7" s="36">
        <v>0</v>
      </c>
      <c r="D7" s="36"/>
      <c r="F7" s="25"/>
      <c r="G7" s="25"/>
    </row>
    <row r="8" spans="1:9">
      <c r="A8" s="26" t="s">
        <v>63</v>
      </c>
      <c r="B8" s="35"/>
      <c r="C8" s="36">
        <f>C9-C7</f>
        <v>60</v>
      </c>
      <c r="D8" s="36"/>
      <c r="F8" s="25"/>
      <c r="G8" s="25"/>
    </row>
    <row r="9" spans="1:9">
      <c r="A9" s="26" t="s">
        <v>64</v>
      </c>
      <c r="B9" s="35"/>
      <c r="C9" s="36">
        <v>60</v>
      </c>
      <c r="D9" s="36"/>
      <c r="F9" s="25"/>
      <c r="G9" s="25"/>
    </row>
    <row r="10" spans="1:9" ht="30">
      <c r="A10" s="32" t="s">
        <v>65</v>
      </c>
      <c r="B10" s="35"/>
      <c r="C10" s="36">
        <f>90*C7/C9</f>
        <v>0</v>
      </c>
      <c r="D10" s="36"/>
      <c r="F10" s="25"/>
      <c r="G10" s="25"/>
    </row>
    <row r="11" spans="1:9">
      <c r="A11" s="26"/>
      <c r="B11" s="37"/>
      <c r="C11" s="38">
        <f>C10%</f>
        <v>0</v>
      </c>
      <c r="D11" s="38"/>
      <c r="F11" s="25"/>
      <c r="G11" s="25"/>
    </row>
    <row r="12" spans="1:9">
      <c r="A12" s="26" t="s">
        <v>66</v>
      </c>
      <c r="B12" s="28"/>
      <c r="C12" s="29">
        <f>C6*C11</f>
        <v>0</v>
      </c>
      <c r="D12" s="33"/>
      <c r="F12" s="25"/>
      <c r="G12" s="25"/>
    </row>
    <row r="13" spans="1:9">
      <c r="A13" s="26" t="s">
        <v>67</v>
      </c>
      <c r="B13" s="28"/>
      <c r="C13" s="29">
        <f>C6-C12</f>
        <v>2000</v>
      </c>
      <c r="D13" s="33"/>
      <c r="F13" s="25"/>
      <c r="G13" s="25"/>
    </row>
    <row r="14" spans="1:9">
      <c r="A14" s="26" t="s">
        <v>60</v>
      </c>
      <c r="B14" s="28"/>
      <c r="C14" s="29">
        <f>C5</f>
        <v>8500</v>
      </c>
      <c r="D14" s="33"/>
      <c r="F14" s="25"/>
      <c r="G14" s="25"/>
    </row>
    <row r="15" spans="1:9">
      <c r="B15" s="28"/>
      <c r="C15" s="29"/>
      <c r="D15" s="33"/>
      <c r="F15" s="25"/>
      <c r="G15" s="25"/>
      <c r="I15" s="41"/>
    </row>
    <row r="16" spans="1:9">
      <c r="A16" s="39" t="s">
        <v>68</v>
      </c>
      <c r="B16" s="40"/>
      <c r="C16" s="30">
        <f>C14+C13</f>
        <v>10500</v>
      </c>
      <c r="D16" s="30"/>
      <c r="E16" s="41"/>
      <c r="F16" s="25"/>
      <c r="G16" s="25"/>
    </row>
    <row r="17" spans="1:7">
      <c r="B17" s="35"/>
      <c r="C17" s="36"/>
      <c r="D17" s="36"/>
      <c r="F17" s="25"/>
      <c r="G17" s="25"/>
    </row>
    <row r="18" spans="1:7" ht="16.5">
      <c r="A18" s="39" t="s">
        <v>69</v>
      </c>
      <c r="B18" s="42"/>
      <c r="C18" s="43">
        <v>1211</v>
      </c>
      <c r="D18" s="43"/>
      <c r="E18" s="44"/>
      <c r="F18" s="25"/>
      <c r="G18" s="25"/>
    </row>
    <row r="19" spans="1:7">
      <c r="A19" s="26"/>
      <c r="B19" s="45"/>
      <c r="C19" s="46">
        <f>C18*C16</f>
        <v>12715500</v>
      </c>
      <c r="D19" s="25" t="s">
        <v>70</v>
      </c>
      <c r="E19" s="46"/>
      <c r="F19" s="25" t="s">
        <v>70</v>
      </c>
      <c r="G19" s="25"/>
    </row>
    <row r="20" spans="1:7">
      <c r="A20" s="26"/>
      <c r="B20" s="41">
        <f>C20*80%</f>
        <v>9663780</v>
      </c>
      <c r="C20" s="47">
        <f>C19*95%</f>
        <v>12079725</v>
      </c>
      <c r="D20" s="25" t="s">
        <v>71</v>
      </c>
      <c r="E20" s="47"/>
      <c r="F20" s="25" t="s">
        <v>71</v>
      </c>
      <c r="G20" s="25"/>
    </row>
    <row r="21" spans="1:7">
      <c r="A21" s="26"/>
      <c r="C21" s="47">
        <f>C19*80%</f>
        <v>10172400</v>
      </c>
      <c r="D21" s="25" t="s">
        <v>72</v>
      </c>
      <c r="E21" s="47"/>
      <c r="F21" s="25" t="s">
        <v>72</v>
      </c>
      <c r="G21" s="25"/>
    </row>
    <row r="22" spans="1:7">
      <c r="A22" s="26"/>
      <c r="F22" s="25"/>
      <c r="G22" s="25"/>
    </row>
    <row r="23" spans="1:7">
      <c r="A23" s="48" t="s">
        <v>73</v>
      </c>
      <c r="B23" s="49"/>
      <c r="C23" s="50">
        <f>C4*C18</f>
        <v>2422000</v>
      </c>
      <c r="D23" s="50">
        <f>D4*D18</f>
        <v>0</v>
      </c>
    </row>
    <row r="24" spans="1:7">
      <c r="A24" s="26" t="s">
        <v>74</v>
      </c>
    </row>
    <row r="25" spans="1:7">
      <c r="A25" s="51" t="s">
        <v>75</v>
      </c>
      <c r="B25" s="20"/>
      <c r="C25" s="47">
        <f>C19*0.025/12</f>
        <v>26490.625</v>
      </c>
      <c r="D25" s="47"/>
    </row>
    <row r="26" spans="1:7">
      <c r="C26" s="47"/>
      <c r="D26" s="47"/>
    </row>
    <row r="27" spans="1:7">
      <c r="C27" s="47"/>
      <c r="D27" s="47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52"/>
    </row>
    <row r="59" spans="1:1" ht="15.75">
      <c r="A59" s="53"/>
    </row>
    <row r="60" spans="1:1" ht="15.75">
      <c r="A60" s="53"/>
    </row>
    <row r="61" spans="1:1" ht="15.75">
      <c r="A61" s="53"/>
    </row>
    <row r="62" spans="1:1" ht="15.75">
      <c r="A62" s="53"/>
    </row>
    <row r="63" spans="1:1" ht="15.75">
      <c r="A63" s="53"/>
    </row>
    <row r="64" spans="1:1" ht="15.75">
      <c r="A64" s="53"/>
    </row>
    <row r="65" spans="1:1" ht="15.75">
      <c r="A65" s="53"/>
    </row>
    <row r="84" spans="3:3">
      <c r="C84" s="20">
        <f>C83*C82</f>
        <v>0</v>
      </c>
    </row>
  </sheetData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D1" zoomScale="85" zoomScaleNormal="85" workbookViewId="0">
      <selection activeCell="R8" sqref="R8"/>
    </sheetView>
  </sheetViews>
  <sheetFormatPr defaultColWidth="9" defaultRowHeight="15"/>
  <cols>
    <col min="1" max="1" width="4.28515625" customWidth="1"/>
    <col min="2" max="2" width="11.140625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9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customWidth="1"/>
    <col min="31" max="31" width="10.42578125" customWidth="1"/>
  </cols>
  <sheetData>
    <row r="1" spans="1:35" s="1" customFormat="1" ht="60">
      <c r="A1" s="3" t="s">
        <v>76</v>
      </c>
      <c r="B1" s="3" t="s">
        <v>77</v>
      </c>
      <c r="C1" s="3" t="s">
        <v>78</v>
      </c>
      <c r="D1" s="3" t="s">
        <v>79</v>
      </c>
      <c r="E1" s="3" t="s">
        <v>80</v>
      </c>
      <c r="F1" s="4" t="s">
        <v>81</v>
      </c>
      <c r="G1" s="3" t="s">
        <v>82</v>
      </c>
      <c r="H1" s="3" t="s">
        <v>83</v>
      </c>
      <c r="I1" s="3" t="s">
        <v>13</v>
      </c>
      <c r="J1" s="3" t="s">
        <v>84</v>
      </c>
      <c r="N1" s="1" t="s">
        <v>85</v>
      </c>
      <c r="O1" s="1" t="s">
        <v>86</v>
      </c>
      <c r="P1" s="1" t="s">
        <v>87</v>
      </c>
      <c r="Q1" s="1" t="s">
        <v>77</v>
      </c>
      <c r="R1" s="1" t="s">
        <v>80</v>
      </c>
    </row>
    <row r="2" spans="1:35">
      <c r="A2" s="5">
        <f t="shared" ref="A2:A15" si="0">N2</f>
        <v>1</v>
      </c>
      <c r="B2" s="5">
        <f t="shared" ref="B2:B15" si="1">Q2</f>
        <v>1126</v>
      </c>
      <c r="C2" s="5">
        <f t="shared" ref="C2:C15" si="2">B2*1.2</f>
        <v>1351.2</v>
      </c>
      <c r="D2" s="5">
        <f t="shared" ref="D2:D15" si="3">C2*1.2</f>
        <v>1621.44</v>
      </c>
      <c r="E2" s="6">
        <f t="shared" ref="E2:E15" si="4">R2</f>
        <v>14500000</v>
      </c>
      <c r="F2" s="7">
        <f t="shared" ref="F2:F15" si="5">ROUND((E2/B2),0)</f>
        <v>12877</v>
      </c>
      <c r="G2" s="7">
        <f t="shared" ref="G2:G15" si="6">ROUND((E2/C2),0)</f>
        <v>10731</v>
      </c>
      <c r="H2" s="7">
        <f t="shared" ref="H2:H15" si="7">ROUND((E2/D2),0)</f>
        <v>8943</v>
      </c>
      <c r="I2" s="7">
        <f t="shared" ref="I2:I15" si="8">T2</f>
        <v>0</v>
      </c>
      <c r="J2" s="7">
        <f t="shared" ref="J2:J15" si="9">U2</f>
        <v>0</v>
      </c>
      <c r="K2" s="14"/>
      <c r="L2" s="14"/>
      <c r="M2" s="14"/>
      <c r="N2" s="14">
        <v>1</v>
      </c>
      <c r="O2">
        <v>0</v>
      </c>
      <c r="P2">
        <f t="shared" ref="P2:P7" si="10">O2/1.2</f>
        <v>0</v>
      </c>
      <c r="Q2">
        <v>1126</v>
      </c>
      <c r="R2" s="15">
        <v>14500000</v>
      </c>
      <c r="S2" s="15"/>
      <c r="T2" s="15"/>
      <c r="AA2" s="19"/>
    </row>
    <row r="3" spans="1:35">
      <c r="A3" s="5">
        <f t="shared" si="0"/>
        <v>2</v>
      </c>
      <c r="B3" s="5">
        <f t="shared" si="1"/>
        <v>590.27777777777783</v>
      </c>
      <c r="C3" s="5">
        <f t="shared" si="2"/>
        <v>708.33333333333337</v>
      </c>
      <c r="D3" s="5">
        <f t="shared" si="3"/>
        <v>850</v>
      </c>
      <c r="E3" s="6">
        <f t="shared" si="4"/>
        <v>4900000</v>
      </c>
      <c r="F3" s="7">
        <f t="shared" si="5"/>
        <v>8301</v>
      </c>
      <c r="G3" s="7">
        <f t="shared" si="6"/>
        <v>6918</v>
      </c>
      <c r="H3" s="7">
        <f t="shared" si="7"/>
        <v>5765</v>
      </c>
      <c r="I3" s="7">
        <f t="shared" si="8"/>
        <v>0</v>
      </c>
      <c r="J3" s="7">
        <f t="shared" si="9"/>
        <v>0</v>
      </c>
      <c r="K3" s="14"/>
      <c r="L3" s="14"/>
      <c r="M3" s="14"/>
      <c r="N3" s="14">
        <v>2</v>
      </c>
      <c r="O3">
        <v>850</v>
      </c>
      <c r="P3">
        <f t="shared" si="10"/>
        <v>708.33333333333337</v>
      </c>
      <c r="Q3">
        <f t="shared" ref="Q2:Q7" si="11">P3/1.2</f>
        <v>590.27777777777783</v>
      </c>
      <c r="R3" s="15">
        <v>4900000</v>
      </c>
      <c r="S3" s="15"/>
      <c r="T3" s="15"/>
      <c r="AE3" s="19"/>
    </row>
    <row r="4" spans="1:35">
      <c r="A4" s="5">
        <f t="shared" si="0"/>
        <v>3</v>
      </c>
      <c r="B4" s="5">
        <f t="shared" si="1"/>
        <v>971</v>
      </c>
      <c r="C4" s="5">
        <f t="shared" si="2"/>
        <v>1165.2</v>
      </c>
      <c r="D4" s="5">
        <f t="shared" si="3"/>
        <v>1398.24</v>
      </c>
      <c r="E4" s="6">
        <f t="shared" si="4"/>
        <v>12000000</v>
      </c>
      <c r="F4" s="7">
        <f t="shared" si="5"/>
        <v>12358</v>
      </c>
      <c r="G4" s="7">
        <f t="shared" si="6"/>
        <v>10299</v>
      </c>
      <c r="H4" s="7">
        <f t="shared" si="7"/>
        <v>8582</v>
      </c>
      <c r="I4" s="7">
        <f t="shared" si="8"/>
        <v>0</v>
      </c>
      <c r="J4" s="7">
        <f t="shared" si="9"/>
        <v>0</v>
      </c>
      <c r="K4" s="14"/>
      <c r="L4" s="14"/>
      <c r="M4" s="14"/>
      <c r="N4" s="14">
        <v>3</v>
      </c>
      <c r="O4">
        <v>0</v>
      </c>
      <c r="P4">
        <f t="shared" si="10"/>
        <v>0</v>
      </c>
      <c r="Q4">
        <v>971</v>
      </c>
      <c r="R4" s="15">
        <v>12000000</v>
      </c>
      <c r="S4" s="15"/>
      <c r="T4" s="15"/>
    </row>
    <row r="5" spans="1:35">
      <c r="A5" s="5">
        <f t="shared" si="0"/>
        <v>4</v>
      </c>
      <c r="B5" s="5">
        <f t="shared" si="1"/>
        <v>1193</v>
      </c>
      <c r="C5" s="5">
        <f t="shared" si="2"/>
        <v>1431.6</v>
      </c>
      <c r="D5" s="5">
        <f t="shared" si="3"/>
        <v>1717.9199999999998</v>
      </c>
      <c r="E5" s="6">
        <f t="shared" si="4"/>
        <v>13200000</v>
      </c>
      <c r="F5" s="7">
        <f t="shared" si="5"/>
        <v>11065</v>
      </c>
      <c r="G5" s="7">
        <f t="shared" si="6"/>
        <v>9220</v>
      </c>
      <c r="H5" s="7">
        <f t="shared" si="7"/>
        <v>7684</v>
      </c>
      <c r="I5" s="7">
        <f t="shared" si="8"/>
        <v>0</v>
      </c>
      <c r="J5" s="7">
        <f t="shared" si="9"/>
        <v>0</v>
      </c>
      <c r="K5" s="14"/>
      <c r="L5" s="14"/>
      <c r="M5" s="14"/>
      <c r="N5" s="14">
        <v>4</v>
      </c>
      <c r="O5">
        <v>0</v>
      </c>
      <c r="P5">
        <f t="shared" si="10"/>
        <v>0</v>
      </c>
      <c r="Q5">
        <v>1193</v>
      </c>
      <c r="R5" s="15">
        <v>13200000</v>
      </c>
      <c r="S5" s="15"/>
      <c r="T5" s="15"/>
    </row>
    <row r="6" spans="1:35">
      <c r="A6" s="5">
        <f t="shared" si="0"/>
        <v>5</v>
      </c>
      <c r="B6" s="5">
        <f t="shared" si="1"/>
        <v>0</v>
      </c>
      <c r="C6" s="5">
        <f t="shared" si="2"/>
        <v>0</v>
      </c>
      <c r="D6" s="5">
        <f t="shared" si="3"/>
        <v>0</v>
      </c>
      <c r="E6" s="6">
        <f t="shared" si="4"/>
        <v>0</v>
      </c>
      <c r="F6" s="7" t="e">
        <f t="shared" si="5"/>
        <v>#DIV/0!</v>
      </c>
      <c r="G6" s="7" t="e">
        <f t="shared" si="6"/>
        <v>#DIV/0!</v>
      </c>
      <c r="H6" s="7" t="e">
        <f t="shared" si="7"/>
        <v>#DIV/0!</v>
      </c>
      <c r="I6" s="7">
        <f t="shared" si="8"/>
        <v>0</v>
      </c>
      <c r="J6" s="7">
        <f t="shared" si="9"/>
        <v>0</v>
      </c>
      <c r="K6" s="14"/>
      <c r="L6" s="14"/>
      <c r="M6" s="14"/>
      <c r="N6" s="14">
        <v>5</v>
      </c>
      <c r="O6">
        <v>0</v>
      </c>
      <c r="P6">
        <f t="shared" si="10"/>
        <v>0</v>
      </c>
      <c r="Q6">
        <f t="shared" si="11"/>
        <v>0</v>
      </c>
      <c r="R6" s="15">
        <v>0</v>
      </c>
      <c r="S6" s="15"/>
      <c r="T6" s="15"/>
      <c r="AI6" t="s">
        <v>88</v>
      </c>
    </row>
    <row r="7" spans="1:35">
      <c r="A7" s="5">
        <f t="shared" si="0"/>
        <v>6</v>
      </c>
      <c r="B7" s="5">
        <f t="shared" si="1"/>
        <v>0</v>
      </c>
      <c r="C7" s="5">
        <f t="shared" si="2"/>
        <v>0</v>
      </c>
      <c r="D7" s="5">
        <f t="shared" si="3"/>
        <v>0</v>
      </c>
      <c r="E7" s="6">
        <f t="shared" si="4"/>
        <v>0</v>
      </c>
      <c r="F7" s="5" t="e">
        <f t="shared" si="5"/>
        <v>#DIV/0!</v>
      </c>
      <c r="G7" s="5" t="e">
        <f t="shared" si="6"/>
        <v>#DIV/0!</v>
      </c>
      <c r="H7" s="5" t="e">
        <f t="shared" si="7"/>
        <v>#DIV/0!</v>
      </c>
      <c r="I7" s="5">
        <f t="shared" si="8"/>
        <v>0</v>
      </c>
      <c r="J7" s="5">
        <f t="shared" si="9"/>
        <v>0</v>
      </c>
      <c r="N7" s="14">
        <v>6</v>
      </c>
      <c r="O7">
        <v>0</v>
      </c>
      <c r="P7">
        <f t="shared" si="10"/>
        <v>0</v>
      </c>
      <c r="Q7">
        <f t="shared" si="11"/>
        <v>0</v>
      </c>
      <c r="R7" s="15">
        <v>0</v>
      </c>
      <c r="S7" s="15"/>
      <c r="T7" s="15"/>
    </row>
    <row r="8" spans="1:35">
      <c r="A8" s="5">
        <f t="shared" si="0"/>
        <v>0</v>
      </c>
      <c r="B8" s="5">
        <f t="shared" si="1"/>
        <v>0</v>
      </c>
      <c r="C8" s="5">
        <f t="shared" si="2"/>
        <v>0</v>
      </c>
      <c r="D8" s="5">
        <f t="shared" si="3"/>
        <v>0</v>
      </c>
      <c r="E8" s="6">
        <f t="shared" si="4"/>
        <v>0</v>
      </c>
      <c r="F8" s="5" t="e">
        <f t="shared" si="5"/>
        <v>#DIV/0!</v>
      </c>
      <c r="G8" s="5" t="e">
        <f t="shared" si="6"/>
        <v>#DIV/0!</v>
      </c>
      <c r="H8" s="5" t="e">
        <f t="shared" si="7"/>
        <v>#DIV/0!</v>
      </c>
      <c r="I8" s="5">
        <f t="shared" si="8"/>
        <v>0</v>
      </c>
      <c r="J8" s="5">
        <f t="shared" si="9"/>
        <v>0</v>
      </c>
      <c r="O8">
        <v>0</v>
      </c>
      <c r="P8">
        <f t="shared" ref="P2:P9" si="12">O8/1.2</f>
        <v>0</v>
      </c>
      <c r="Q8">
        <f t="shared" ref="Q3:Q9" si="13">P8/1.2</f>
        <v>0</v>
      </c>
      <c r="R8" s="15">
        <v>0</v>
      </c>
      <c r="S8" s="15"/>
      <c r="T8" s="15"/>
    </row>
    <row r="9" spans="1:35">
      <c r="A9" s="5">
        <f t="shared" si="0"/>
        <v>0</v>
      </c>
      <c r="B9" s="5">
        <f t="shared" si="1"/>
        <v>0</v>
      </c>
      <c r="C9" s="5">
        <f t="shared" si="2"/>
        <v>0</v>
      </c>
      <c r="D9" s="5">
        <f t="shared" si="3"/>
        <v>0</v>
      </c>
      <c r="E9" s="6">
        <f t="shared" si="4"/>
        <v>0</v>
      </c>
      <c r="F9" s="5" t="e">
        <f t="shared" si="5"/>
        <v>#DIV/0!</v>
      </c>
      <c r="G9" s="5" t="e">
        <f t="shared" si="6"/>
        <v>#DIV/0!</v>
      </c>
      <c r="H9" s="5" t="e">
        <f t="shared" si="7"/>
        <v>#DIV/0!</v>
      </c>
      <c r="I9" s="5">
        <f t="shared" si="8"/>
        <v>0</v>
      </c>
      <c r="J9" s="5">
        <f t="shared" si="9"/>
        <v>0</v>
      </c>
      <c r="O9">
        <v>0</v>
      </c>
      <c r="P9">
        <f t="shared" si="12"/>
        <v>0</v>
      </c>
      <c r="Q9">
        <f t="shared" si="13"/>
        <v>0</v>
      </c>
      <c r="R9" s="15">
        <v>0</v>
      </c>
      <c r="S9" s="15"/>
      <c r="T9" s="15"/>
    </row>
    <row r="10" spans="1:35">
      <c r="A10" s="5">
        <f t="shared" si="0"/>
        <v>0</v>
      </c>
      <c r="B10" s="5">
        <f t="shared" si="1"/>
        <v>0</v>
      </c>
      <c r="C10" s="5">
        <f t="shared" si="2"/>
        <v>0</v>
      </c>
      <c r="D10" s="5">
        <f t="shared" si="3"/>
        <v>0</v>
      </c>
      <c r="E10" s="6">
        <f t="shared" si="4"/>
        <v>0</v>
      </c>
      <c r="F10" s="5" t="e">
        <f t="shared" si="5"/>
        <v>#DIV/0!</v>
      </c>
      <c r="G10" s="5" t="e">
        <f t="shared" si="6"/>
        <v>#DIV/0!</v>
      </c>
      <c r="H10" s="5" t="e">
        <f t="shared" si="7"/>
        <v>#DIV/0!</v>
      </c>
      <c r="I10" s="5">
        <f t="shared" si="8"/>
        <v>0</v>
      </c>
      <c r="J10" s="5">
        <f t="shared" si="9"/>
        <v>0</v>
      </c>
      <c r="O10">
        <v>0</v>
      </c>
      <c r="P10">
        <f t="shared" ref="P10" si="14">O10/1.2</f>
        <v>0</v>
      </c>
      <c r="Q10">
        <f t="shared" ref="Q10" si="15">P10/1.2</f>
        <v>0</v>
      </c>
      <c r="R10" s="15">
        <v>0</v>
      </c>
      <c r="S10" s="15"/>
    </row>
    <row r="11" spans="1:35" ht="16.5">
      <c r="A11" s="5">
        <f t="shared" si="0"/>
        <v>0</v>
      </c>
      <c r="B11" s="5">
        <f t="shared" si="1"/>
        <v>0</v>
      </c>
      <c r="C11" s="5">
        <f t="shared" si="2"/>
        <v>0</v>
      </c>
      <c r="D11" s="5">
        <f t="shared" si="3"/>
        <v>0</v>
      </c>
      <c r="E11" s="6">
        <f t="shared" si="4"/>
        <v>0</v>
      </c>
      <c r="F11" s="5" t="e">
        <f t="shared" si="5"/>
        <v>#DIV/0!</v>
      </c>
      <c r="G11" s="5" t="e">
        <f t="shared" si="6"/>
        <v>#DIV/0!</v>
      </c>
      <c r="H11" s="5" t="e">
        <f t="shared" si="7"/>
        <v>#DIV/0!</v>
      </c>
      <c r="I11" s="5">
        <f t="shared" si="8"/>
        <v>0</v>
      </c>
      <c r="J11" s="5">
        <f t="shared" si="9"/>
        <v>0</v>
      </c>
      <c r="O11">
        <v>0</v>
      </c>
      <c r="P11">
        <f t="shared" ref="P11" si="16">O11/1.2</f>
        <v>0</v>
      </c>
      <c r="Q11">
        <f t="shared" ref="Q11" si="17">P11/1.2</f>
        <v>0</v>
      </c>
      <c r="R11" s="15">
        <v>0</v>
      </c>
      <c r="S11" s="15"/>
      <c r="V11" s="16"/>
      <c r="W11" s="10"/>
      <c r="X11" s="10"/>
      <c r="Y11" s="10"/>
      <c r="Z11" s="10"/>
      <c r="AA11" s="10"/>
      <c r="AB11" s="10"/>
      <c r="AC11" s="10"/>
    </row>
    <row r="12" spans="1:35" ht="18.75">
      <c r="A12" s="5">
        <f t="shared" si="0"/>
        <v>0</v>
      </c>
      <c r="B12" s="5">
        <f t="shared" si="1"/>
        <v>0</v>
      </c>
      <c r="C12" s="5">
        <f t="shared" si="2"/>
        <v>0</v>
      </c>
      <c r="D12" s="5">
        <f t="shared" si="3"/>
        <v>0</v>
      </c>
      <c r="E12" s="6">
        <f t="shared" si="4"/>
        <v>0</v>
      </c>
      <c r="F12" s="5" t="e">
        <f t="shared" si="5"/>
        <v>#DIV/0!</v>
      </c>
      <c r="G12" s="5" t="e">
        <f t="shared" si="6"/>
        <v>#DIV/0!</v>
      </c>
      <c r="H12" s="5" t="e">
        <f t="shared" si="7"/>
        <v>#DIV/0!</v>
      </c>
      <c r="I12" s="5">
        <f t="shared" si="8"/>
        <v>0</v>
      </c>
      <c r="J12" s="5">
        <f t="shared" si="9"/>
        <v>0</v>
      </c>
      <c r="O12">
        <v>0</v>
      </c>
      <c r="P12">
        <f t="shared" ref="P12" si="18">O12/1.2</f>
        <v>0</v>
      </c>
      <c r="Q12">
        <f t="shared" ref="Q12" si="19">P12/1.2</f>
        <v>0</v>
      </c>
      <c r="R12" s="15">
        <v>0</v>
      </c>
      <c r="S12" s="15"/>
      <c r="V12" s="17"/>
    </row>
    <row r="13" spans="1:35">
      <c r="A13" s="5">
        <f t="shared" si="0"/>
        <v>0</v>
      </c>
      <c r="B13" s="5">
        <f t="shared" si="1"/>
        <v>0</v>
      </c>
      <c r="C13" s="5">
        <f t="shared" si="2"/>
        <v>0</v>
      </c>
      <c r="D13" s="5">
        <f t="shared" si="3"/>
        <v>0</v>
      </c>
      <c r="E13" s="6">
        <f t="shared" si="4"/>
        <v>0</v>
      </c>
      <c r="F13" s="5" t="e">
        <f t="shared" si="5"/>
        <v>#DIV/0!</v>
      </c>
      <c r="G13" s="5" t="e">
        <f t="shared" si="6"/>
        <v>#DIV/0!</v>
      </c>
      <c r="H13" s="5" t="e">
        <f t="shared" si="7"/>
        <v>#DIV/0!</v>
      </c>
      <c r="I13" s="5">
        <f t="shared" si="8"/>
        <v>0</v>
      </c>
      <c r="J13" s="5">
        <f t="shared" si="9"/>
        <v>0</v>
      </c>
      <c r="O13">
        <v>0</v>
      </c>
      <c r="P13">
        <f t="shared" ref="P13" si="20">O13/1.2</f>
        <v>0</v>
      </c>
      <c r="Q13">
        <f t="shared" ref="Q13" si="21">P13/1.2</f>
        <v>0</v>
      </c>
      <c r="R13" s="15">
        <v>0</v>
      </c>
      <c r="S13" s="15"/>
    </row>
    <row r="14" spans="1:35">
      <c r="A14" s="5">
        <f t="shared" si="0"/>
        <v>0</v>
      </c>
      <c r="B14" s="5">
        <f t="shared" si="1"/>
        <v>0</v>
      </c>
      <c r="C14" s="5">
        <f t="shared" si="2"/>
        <v>0</v>
      </c>
      <c r="D14" s="5">
        <f t="shared" si="3"/>
        <v>0</v>
      </c>
      <c r="E14" s="6">
        <f t="shared" si="4"/>
        <v>0</v>
      </c>
      <c r="F14" s="5" t="e">
        <f t="shared" si="5"/>
        <v>#DIV/0!</v>
      </c>
      <c r="G14" s="5" t="e">
        <f t="shared" si="6"/>
        <v>#DIV/0!</v>
      </c>
      <c r="H14" s="5" t="e">
        <f t="shared" si="7"/>
        <v>#DIV/0!</v>
      </c>
      <c r="I14" s="5">
        <f t="shared" si="8"/>
        <v>0</v>
      </c>
      <c r="J14" s="5">
        <f t="shared" si="9"/>
        <v>0</v>
      </c>
      <c r="O14">
        <v>0</v>
      </c>
      <c r="P14">
        <f t="shared" ref="P14:P15" si="22">O14/1.2</f>
        <v>0</v>
      </c>
      <c r="Q14">
        <f t="shared" ref="Q14:Q15" si="23">P14/1.2</f>
        <v>0</v>
      </c>
      <c r="R14" s="15">
        <v>0</v>
      </c>
      <c r="S14" s="15"/>
    </row>
    <row r="15" spans="1:35">
      <c r="A15" s="5">
        <f t="shared" si="0"/>
        <v>0</v>
      </c>
      <c r="B15" s="5">
        <f t="shared" si="1"/>
        <v>0</v>
      </c>
      <c r="C15" s="5">
        <f t="shared" si="2"/>
        <v>0</v>
      </c>
      <c r="D15" s="5">
        <f t="shared" si="3"/>
        <v>0</v>
      </c>
      <c r="E15" s="6">
        <f t="shared" si="4"/>
        <v>0</v>
      </c>
      <c r="F15" s="5" t="e">
        <f t="shared" si="5"/>
        <v>#DIV/0!</v>
      </c>
      <c r="G15" s="5" t="e">
        <f t="shared" si="6"/>
        <v>#DIV/0!</v>
      </c>
      <c r="H15" s="5" t="e">
        <f t="shared" si="7"/>
        <v>#DIV/0!</v>
      </c>
      <c r="I15" s="5">
        <f t="shared" si="8"/>
        <v>0</v>
      </c>
      <c r="J15" s="5">
        <f t="shared" si="9"/>
        <v>0</v>
      </c>
      <c r="O15">
        <v>0</v>
      </c>
      <c r="P15">
        <f t="shared" si="22"/>
        <v>0</v>
      </c>
      <c r="Q15">
        <f t="shared" si="23"/>
        <v>0</v>
      </c>
      <c r="R15" s="15">
        <v>0</v>
      </c>
      <c r="S15" s="15"/>
    </row>
    <row r="16" spans="1:35">
      <c r="A16" s="5">
        <f t="shared" ref="A16:A19" si="24">N16</f>
        <v>0</v>
      </c>
      <c r="B16" s="5">
        <f t="shared" ref="B16:B19" si="25">Q16</f>
        <v>0</v>
      </c>
      <c r="C16" s="5">
        <f t="shared" ref="C16:C19" si="26">B16*1.2</f>
        <v>0</v>
      </c>
      <c r="D16" s="5">
        <f t="shared" ref="D16:D19" si="27">C16*1.2</f>
        <v>0</v>
      </c>
      <c r="E16" s="6">
        <f t="shared" ref="E16:E19" si="28">R16</f>
        <v>0</v>
      </c>
      <c r="F16" s="5" t="e">
        <f t="shared" ref="F16:F19" si="29">ROUND((E16/B16),0)</f>
        <v>#DIV/0!</v>
      </c>
      <c r="G16" s="5" t="e">
        <f t="shared" ref="G16:G19" si="30">ROUND((E16/C16),0)</f>
        <v>#DIV/0!</v>
      </c>
      <c r="H16" s="5" t="e">
        <f t="shared" ref="H16:H19" si="31">ROUND((E16/D16),0)</f>
        <v>#DIV/0!</v>
      </c>
      <c r="I16" s="5">
        <f t="shared" ref="I16:J19" si="32">T16</f>
        <v>0</v>
      </c>
      <c r="J16" s="5">
        <f t="shared" si="32"/>
        <v>0</v>
      </c>
      <c r="O16">
        <v>0</v>
      </c>
      <c r="P16">
        <f t="shared" ref="P16:P19" si="33">O16/1.2</f>
        <v>0</v>
      </c>
      <c r="Q16">
        <f t="shared" ref="Q16:Q18" si="34">P16/1.2</f>
        <v>0</v>
      </c>
      <c r="R16" s="15">
        <v>0</v>
      </c>
      <c r="S16" s="15"/>
    </row>
    <row r="17" spans="1:19">
      <c r="A17" s="5">
        <f t="shared" si="24"/>
        <v>0</v>
      </c>
      <c r="B17" s="5">
        <f t="shared" si="25"/>
        <v>0</v>
      </c>
      <c r="C17" s="5">
        <f t="shared" si="26"/>
        <v>0</v>
      </c>
      <c r="D17" s="5">
        <f t="shared" si="27"/>
        <v>0</v>
      </c>
      <c r="E17" s="6">
        <f t="shared" si="28"/>
        <v>0</v>
      </c>
      <c r="F17" s="5" t="e">
        <f t="shared" si="29"/>
        <v>#DIV/0!</v>
      </c>
      <c r="G17" s="5" t="e">
        <f t="shared" si="30"/>
        <v>#DIV/0!</v>
      </c>
      <c r="H17" s="5" t="e">
        <f t="shared" si="31"/>
        <v>#DIV/0!</v>
      </c>
      <c r="I17" s="5">
        <f t="shared" si="32"/>
        <v>0</v>
      </c>
      <c r="J17" s="5">
        <f t="shared" si="32"/>
        <v>0</v>
      </c>
      <c r="O17">
        <v>0</v>
      </c>
      <c r="P17">
        <f t="shared" si="33"/>
        <v>0</v>
      </c>
      <c r="Q17">
        <f t="shared" si="34"/>
        <v>0</v>
      </c>
      <c r="R17" s="15">
        <v>0</v>
      </c>
      <c r="S17" s="15"/>
    </row>
    <row r="18" spans="1:19">
      <c r="A18" s="5">
        <f t="shared" si="24"/>
        <v>0</v>
      </c>
      <c r="B18" s="5">
        <f t="shared" si="25"/>
        <v>0</v>
      </c>
      <c r="C18" s="5">
        <f t="shared" si="26"/>
        <v>0</v>
      </c>
      <c r="D18" s="5">
        <f t="shared" si="27"/>
        <v>0</v>
      </c>
      <c r="E18" s="6">
        <f t="shared" si="28"/>
        <v>0</v>
      </c>
      <c r="F18" s="5" t="e">
        <f t="shared" si="29"/>
        <v>#DIV/0!</v>
      </c>
      <c r="G18" s="5" t="e">
        <f t="shared" si="30"/>
        <v>#DIV/0!</v>
      </c>
      <c r="H18" s="5" t="e">
        <f t="shared" si="31"/>
        <v>#DIV/0!</v>
      </c>
      <c r="I18" s="5">
        <f t="shared" si="32"/>
        <v>0</v>
      </c>
      <c r="J18" s="5">
        <f t="shared" si="32"/>
        <v>0</v>
      </c>
      <c r="O18">
        <v>0</v>
      </c>
      <c r="P18">
        <f t="shared" si="33"/>
        <v>0</v>
      </c>
      <c r="Q18">
        <f t="shared" si="34"/>
        <v>0</v>
      </c>
      <c r="R18" s="15">
        <v>0</v>
      </c>
      <c r="S18" s="15"/>
    </row>
    <row r="19" spans="1:19">
      <c r="A19" s="5">
        <f t="shared" si="24"/>
        <v>0</v>
      </c>
      <c r="B19" s="5">
        <f t="shared" si="25"/>
        <v>0</v>
      </c>
      <c r="C19" s="5">
        <f t="shared" si="26"/>
        <v>0</v>
      </c>
      <c r="D19" s="5">
        <f t="shared" si="27"/>
        <v>0</v>
      </c>
      <c r="E19" s="6">
        <f t="shared" si="28"/>
        <v>0</v>
      </c>
      <c r="F19" s="5" t="e">
        <f t="shared" si="29"/>
        <v>#DIV/0!</v>
      </c>
      <c r="G19" s="5" t="e">
        <f t="shared" si="30"/>
        <v>#DIV/0!</v>
      </c>
      <c r="H19" s="5" t="e">
        <f t="shared" si="31"/>
        <v>#DIV/0!</v>
      </c>
      <c r="I19" s="5">
        <f t="shared" si="32"/>
        <v>0</v>
      </c>
      <c r="J19" s="5">
        <f t="shared" si="32"/>
        <v>0</v>
      </c>
      <c r="O19">
        <v>0</v>
      </c>
      <c r="P19">
        <f t="shared" si="33"/>
        <v>0</v>
      </c>
      <c r="Q19">
        <f t="shared" ref="Q19" si="35">P19/1.2</f>
        <v>0</v>
      </c>
      <c r="R19" s="15">
        <v>0</v>
      </c>
      <c r="S19" s="15"/>
    </row>
    <row r="20" spans="1:19" s="2" customFormat="1"/>
    <row r="21" spans="1:19" s="2" customFormat="1" ht="16.5">
      <c r="F21" s="8"/>
    </row>
    <row r="22" spans="1:19" s="2" customFormat="1">
      <c r="F22" s="9"/>
    </row>
    <row r="23" spans="1:19" s="2" customFormat="1" ht="16.5">
      <c r="C23" s="2" t="s">
        <v>89</v>
      </c>
      <c r="E23" s="10"/>
      <c r="F23" s="11" t="s">
        <v>90</v>
      </c>
      <c r="G23" s="11"/>
      <c r="I23" s="2">
        <f>G23*9500</f>
        <v>0</v>
      </c>
    </row>
    <row r="24" spans="1:19" s="2" customFormat="1">
      <c r="C24" s="2" t="s">
        <v>80</v>
      </c>
      <c r="F24" s="11" t="s">
        <v>91</v>
      </c>
      <c r="G24" s="11"/>
    </row>
    <row r="25" spans="1:19" s="2" customFormat="1">
      <c r="F25" s="12" t="s">
        <v>92</v>
      </c>
      <c r="G25" s="12"/>
    </row>
    <row r="26" spans="1:19" s="2" customFormat="1">
      <c r="F26" s="11"/>
      <c r="G26" s="11"/>
    </row>
    <row r="27" spans="1:19" s="2" customFormat="1">
      <c r="F27" s="11" t="s">
        <v>69</v>
      </c>
      <c r="G27" s="11"/>
    </row>
    <row r="28" spans="1:19" s="2" customFormat="1">
      <c r="F28" s="11" t="s">
        <v>93</v>
      </c>
      <c r="G28" s="11"/>
    </row>
    <row r="29" spans="1:19" s="2" customFormat="1">
      <c r="F29" s="11" t="s">
        <v>94</v>
      </c>
      <c r="G29" s="11"/>
    </row>
    <row r="30" spans="1:19" s="2" customFormat="1">
      <c r="C30" s="13"/>
      <c r="D30"/>
      <c r="F30" s="11" t="s">
        <v>95</v>
      </c>
      <c r="G30" s="11"/>
    </row>
    <row r="31" spans="1:19" s="2" customFormat="1">
      <c r="C31"/>
      <c r="D31"/>
      <c r="F31" s="12" t="s">
        <v>96</v>
      </c>
      <c r="G31" s="12">
        <f>SUM(G27:G30)</f>
        <v>0</v>
      </c>
      <c r="I31" s="2" t="e">
        <f>I23/G31</f>
        <v>#DIV/0!</v>
      </c>
      <c r="Q31" s="18"/>
    </row>
    <row r="32" spans="1:19" s="2" customFormat="1">
      <c r="C32"/>
      <c r="D32"/>
      <c r="F32" s="11" t="s">
        <v>90</v>
      </c>
      <c r="G32" s="11"/>
      <c r="H32" s="2" t="e">
        <f>G31/G32</f>
        <v>#DIV/0!</v>
      </c>
      <c r="I32" s="2" t="s">
        <v>55</v>
      </c>
    </row>
    <row r="33" spans="3:20" s="2" customFormat="1">
      <c r="C33"/>
      <c r="D33"/>
      <c r="F33" s="11" t="s">
        <v>97</v>
      </c>
      <c r="G33" s="11"/>
    </row>
    <row r="34" spans="3:20" s="2" customFormat="1">
      <c r="C34"/>
      <c r="D34"/>
      <c r="F34" s="12" t="s">
        <v>70</v>
      </c>
      <c r="G34" s="12">
        <f>G31*G33</f>
        <v>0</v>
      </c>
      <c r="H34" s="2" t="e">
        <f>G34/D27</f>
        <v>#DIV/0!</v>
      </c>
    </row>
    <row r="35" spans="3:20" s="2" customFormat="1">
      <c r="C35"/>
      <c r="D35"/>
      <c r="F35" s="12" t="s">
        <v>71</v>
      </c>
      <c r="G35" s="12">
        <f>G34*90%</f>
        <v>0</v>
      </c>
    </row>
    <row r="36" spans="3:20" s="2" customFormat="1">
      <c r="C36"/>
      <c r="D36"/>
      <c r="F36" s="12" t="s">
        <v>72</v>
      </c>
      <c r="G36" s="12">
        <f>G34*80%</f>
        <v>0</v>
      </c>
    </row>
    <row r="38" spans="3:20">
      <c r="P38" s="2"/>
      <c r="Q38" s="2"/>
      <c r="R38" s="2"/>
      <c r="S38" s="2"/>
      <c r="T38" s="2"/>
    </row>
    <row r="39" spans="3:20">
      <c r="P39" s="2"/>
      <c r="Q39" s="2"/>
      <c r="R39" s="2"/>
      <c r="S39" s="2"/>
      <c r="T39" s="2"/>
    </row>
    <row r="40" spans="3:20">
      <c r="P40" s="2"/>
      <c r="Q40" s="2"/>
      <c r="R40" s="2"/>
      <c r="S40" s="2"/>
      <c r="T40" s="2"/>
    </row>
    <row r="41" spans="3:20">
      <c r="P41" s="2"/>
      <c r="Q41" s="2"/>
      <c r="R41" s="2"/>
      <c r="S41" s="2"/>
      <c r="T41" s="2"/>
    </row>
    <row r="42" spans="3:20">
      <c r="P42" s="2"/>
      <c r="Q42" s="2"/>
      <c r="R42" s="2"/>
      <c r="S42" s="2"/>
      <c r="T42" s="2"/>
    </row>
    <row r="43" spans="3:20">
      <c r="P43" s="2"/>
      <c r="Q43" s="18"/>
      <c r="R43" s="2"/>
      <c r="S43" s="2"/>
      <c r="T43" s="2"/>
    </row>
    <row r="44" spans="3:20">
      <c r="P44" s="2"/>
      <c r="Q44" s="2"/>
      <c r="R44" s="2"/>
      <c r="S44" s="2"/>
      <c r="T44" s="2"/>
    </row>
    <row r="45" spans="3:20">
      <c r="P45" s="2"/>
      <c r="Q45" s="2"/>
      <c r="R45" s="2"/>
      <c r="S45" s="2"/>
      <c r="T45" s="2"/>
    </row>
    <row r="46" spans="3:20">
      <c r="P46" s="2"/>
      <c r="Q46" s="2"/>
      <c r="R46" s="2"/>
      <c r="S46" s="2"/>
      <c r="T46" s="2"/>
    </row>
    <row r="49" spans="16:20">
      <c r="P49" s="2"/>
      <c r="Q49" s="2"/>
      <c r="R49" s="2"/>
      <c r="S49" s="2"/>
      <c r="T49" s="2"/>
    </row>
    <row r="50" spans="16:20">
      <c r="P50" s="2"/>
      <c r="Q50" s="2"/>
      <c r="R50" s="2"/>
      <c r="S50" s="2"/>
      <c r="T50" s="2"/>
    </row>
    <row r="51" spans="16:20">
      <c r="P51" s="2"/>
      <c r="Q51" s="2"/>
      <c r="R51" s="2"/>
      <c r="S51" s="2"/>
      <c r="T51" s="2"/>
    </row>
    <row r="52" spans="16:20">
      <c r="P52" s="2"/>
      <c r="Q52" s="2"/>
      <c r="R52" s="2"/>
      <c r="S52" s="2"/>
      <c r="T52" s="2"/>
    </row>
    <row r="53" spans="16:20">
      <c r="P53" s="2"/>
      <c r="Q53" s="18"/>
      <c r="R53" s="2"/>
      <c r="S53" s="2"/>
      <c r="T53" s="2"/>
    </row>
    <row r="54" spans="16:20">
      <c r="P54" s="2"/>
      <c r="Q54" s="2"/>
      <c r="R54" s="2"/>
      <c r="S54" s="2"/>
      <c r="T54" s="2"/>
    </row>
    <row r="55" spans="16:20">
      <c r="P55" s="2"/>
      <c r="Q55" s="2"/>
      <c r="R55" s="2"/>
      <c r="S55" s="2"/>
      <c r="T55" s="2"/>
    </row>
    <row r="56" spans="16:20">
      <c r="P56" s="2"/>
      <c r="Q56" s="2"/>
      <c r="R56" s="2"/>
      <c r="S56" s="2"/>
      <c r="T56" s="2"/>
    </row>
  </sheetData>
  <pageMargins left="0.70866141732283505" right="0.70866141732283505" top="0.74803149606299202" bottom="0.74803149606299202" header="0.31496062992126" footer="0.31496062992126"/>
  <pageSetup paperSize="9" scale="8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tabSelected="1" workbookViewId="0">
      <selection activeCell="J8" sqref="H4:J8"/>
    </sheetView>
  </sheetViews>
  <sheetFormatPr defaultColWidth="9"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7" sqref="I7"/>
    </sheetView>
  </sheetViews>
  <sheetFormatPr defaultColWidth="9"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7" sqref="J7"/>
    </sheetView>
  </sheetViews>
  <sheetFormatPr defaultColWidth="9"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15" zoomScaleNormal="115" workbookViewId="0">
      <selection activeCell="K13" sqref="K13"/>
    </sheetView>
  </sheetViews>
  <sheetFormatPr defaultColWidth="9"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6:L23"/>
  <sheetViews>
    <sheetView topLeftCell="A4" workbookViewId="0">
      <selection activeCell="N23" sqref="N23"/>
    </sheetView>
  </sheetViews>
  <sheetFormatPr defaultRowHeight="15"/>
  <sheetData>
    <row r="6" spans="9:11">
      <c r="I6">
        <v>1.6</v>
      </c>
      <c r="J6">
        <v>1.65</v>
      </c>
      <c r="K6">
        <f>J6*I6</f>
        <v>2.64</v>
      </c>
    </row>
    <row r="7" spans="9:11">
      <c r="I7">
        <v>4.2</v>
      </c>
      <c r="J7">
        <v>3.2</v>
      </c>
      <c r="K7">
        <f t="shared" ref="K7:K17" si="0">J7*I7</f>
        <v>13.440000000000001</v>
      </c>
    </row>
    <row r="8" spans="9:11">
      <c r="I8">
        <v>4.5999999999999996</v>
      </c>
      <c r="J8">
        <v>2.75</v>
      </c>
      <c r="K8">
        <f t="shared" si="0"/>
        <v>12.649999999999999</v>
      </c>
    </row>
    <row r="9" spans="9:11">
      <c r="I9">
        <v>3.5</v>
      </c>
      <c r="J9">
        <v>3.05</v>
      </c>
      <c r="K9">
        <f t="shared" si="0"/>
        <v>10.674999999999999</v>
      </c>
    </row>
    <row r="10" spans="9:11">
      <c r="I10">
        <v>4.2</v>
      </c>
      <c r="J10">
        <v>3.35</v>
      </c>
      <c r="K10">
        <f t="shared" si="0"/>
        <v>14.07</v>
      </c>
    </row>
    <row r="11" spans="9:11">
      <c r="I11">
        <v>4.2</v>
      </c>
      <c r="J11">
        <v>3.35</v>
      </c>
      <c r="K11">
        <f t="shared" si="0"/>
        <v>14.07</v>
      </c>
    </row>
    <row r="12" spans="9:11">
      <c r="I12">
        <v>2.2999999999999998</v>
      </c>
      <c r="J12">
        <v>1.5</v>
      </c>
      <c r="K12">
        <f t="shared" si="0"/>
        <v>3.4499999999999997</v>
      </c>
    </row>
    <row r="13" spans="9:11">
      <c r="I13">
        <v>2.1</v>
      </c>
      <c r="J13">
        <v>1.45</v>
      </c>
      <c r="K13">
        <f t="shared" si="0"/>
        <v>3.0449999999999999</v>
      </c>
    </row>
    <row r="14" spans="9:11">
      <c r="I14">
        <v>2.2999999999999998</v>
      </c>
      <c r="J14">
        <v>1.5</v>
      </c>
      <c r="K14">
        <f t="shared" si="0"/>
        <v>3.4499999999999997</v>
      </c>
    </row>
    <row r="15" spans="9:11">
      <c r="I15">
        <v>1.45</v>
      </c>
      <c r="J15">
        <v>1.5</v>
      </c>
      <c r="K15">
        <f t="shared" si="0"/>
        <v>2.1749999999999998</v>
      </c>
    </row>
    <row r="16" spans="9:11">
      <c r="I16">
        <v>1.5</v>
      </c>
      <c r="J16">
        <v>1.5</v>
      </c>
      <c r="K16">
        <f t="shared" si="0"/>
        <v>2.25</v>
      </c>
    </row>
    <row r="17" spans="9:12">
      <c r="I17">
        <v>1.2</v>
      </c>
      <c r="J17">
        <v>2.25</v>
      </c>
      <c r="K17">
        <f t="shared" si="0"/>
        <v>2.6999999999999997</v>
      </c>
    </row>
    <row r="18" spans="9:12">
      <c r="K18">
        <f>SUM(K6:K17)</f>
        <v>84.615000000000009</v>
      </c>
      <c r="L18">
        <f>K18*10.764</f>
        <v>910.79586000000006</v>
      </c>
    </row>
    <row r="21" spans="9:12">
      <c r="I21">
        <v>8.9499999999999993</v>
      </c>
      <c r="J21">
        <v>1.8</v>
      </c>
      <c r="K21">
        <f>J21*I21</f>
        <v>16.11</v>
      </c>
    </row>
    <row r="22" spans="9:12">
      <c r="I22">
        <v>6.2</v>
      </c>
      <c r="J22">
        <v>2</v>
      </c>
      <c r="K22">
        <f>J22*I22</f>
        <v>12.4</v>
      </c>
    </row>
    <row r="23" spans="9:12">
      <c r="K23">
        <f>SUM(K21:K22)</f>
        <v>28.509999999999998</v>
      </c>
      <c r="L23">
        <f>K23*10.7641</f>
        <v>306.88449099999997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Actual M.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Rushi</cp:lastModifiedBy>
  <cp:lastPrinted>2019-11-05T06:14:00Z</cp:lastPrinted>
  <dcterms:created xsi:type="dcterms:W3CDTF">2018-02-17T10:36:00Z</dcterms:created>
  <dcterms:modified xsi:type="dcterms:W3CDTF">2024-05-04T09:01:20Z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E1FB4E95F6404325B65F0C37D0B3328B_12</vt:lpwstr>
  </property>
  <property fmtid="{D5CDD505-2E9C-101B-9397-08002B2CF9AE}" pid="3" name="KSOProductBuildVer">
    <vt:lpwstr>1033-12.2.0.16731</vt:lpwstr>
  </property>
</Properties>
</file>