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y 2024\MANAN CHANDRESH VORA - Cosmos\"/>
    </mc:Choice>
  </mc:AlternateContent>
  <xr:revisionPtr revIDLastSave="0" documentId="13_ncr:1_{27085BDF-78FB-465E-B4C2-35E1351ED40A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17" i="19" l="1"/>
  <c r="Y15" i="18"/>
  <c r="S23" i="17"/>
  <c r="U13" i="16"/>
  <c r="R19" i="15"/>
  <c r="G62" i="4"/>
  <c r="G63" i="4" s="1"/>
  <c r="V75" i="4"/>
  <c r="V69" i="4"/>
  <c r="V70" i="4" s="1"/>
  <c r="V71" i="4" s="1"/>
  <c r="V66" i="4"/>
  <c r="V72" i="4" s="1"/>
  <c r="V65" i="4"/>
  <c r="V64" i="4"/>
  <c r="V76" i="4" l="1"/>
  <c r="V47" i="4"/>
  <c r="V43" i="4"/>
  <c r="G41" i="4"/>
  <c r="G40" i="4"/>
  <c r="V79" i="4" l="1"/>
  <c r="V78" i="4"/>
  <c r="V77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B8" i="4" s="1"/>
  <c r="C8" i="4" s="1"/>
  <c r="D8" i="4" s="1"/>
  <c r="J8" i="4"/>
  <c r="I8" i="4"/>
  <c r="E8" i="4"/>
  <c r="A8" i="4"/>
  <c r="P7" i="4"/>
  <c r="B7" i="4" s="1"/>
  <c r="C7" i="4" s="1"/>
  <c r="D7" i="4" s="1"/>
  <c r="J7" i="4"/>
  <c r="I7" i="4"/>
  <c r="E7" i="4"/>
  <c r="A7" i="4"/>
  <c r="H21" i="4" l="1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0" i="4"/>
  <c r="Q20" i="4" s="1"/>
  <c r="B20" i="4" s="1"/>
  <c r="C20" i="4" s="1"/>
  <c r="D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46" i="4"/>
  <c r="V48" i="4" s="1"/>
  <c r="V41" i="4"/>
  <c r="V42" i="4" s="1"/>
  <c r="V49" i="4" l="1"/>
  <c r="V53" i="4" s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<sst xmlns="http://schemas.openxmlformats.org/spreadsheetml/2006/main" count="67" uniqueCount="43">
  <si>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</si>
  <si>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</si>
  <si>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</si>
  <si>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</si>
  <si>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</si>
  <si>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</si>
  <si>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</si>
  <si>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</si>
  <si>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</si>
  <si>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</si>
  <si>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</si>
  <si>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</si>
  <si>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</si>
  <si>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</si>
  <si>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</si>
  <si>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</si>
  <si>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</si>
  <si>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</si>
  <si>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</si>
  <si>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</si>
  <si>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</si>
  <si>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</si>
  <si>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</si>
  <si>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</si>
  <si>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</si>
  <si>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</si>
  <si>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</si>
  <si>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</si>
  <si>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</si>
  <si>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</si>
  <si>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</si>
  <si>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</si>
  <si>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</si>
  <si>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</si>
  <si>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</si>
  <si>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</si>
  <si>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Naupada ) - MR. MANAN CHANDRESH VORA</t>
  </si>
  <si>
    <t>Draft Agree CA</t>
  </si>
  <si>
    <t>CA</t>
  </si>
  <si>
    <t>As per Rera Cert</t>
  </si>
  <si>
    <t>Approx</t>
  </si>
  <si>
    <t>Flat No. 103</t>
  </si>
  <si>
    <t>Flat No. 104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</si>
</sst>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134560</xdr:colOff>
      <xdr:row>47</xdr:row>
      <xdr:rowOff>134554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E0FA5C-89ED-4C9F-A9DB-63459A870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68960" cy="8630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172665</xdr:colOff>
      <xdr:row>49</xdr:row>
      <xdr:rowOff>77354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67C94A-0E18-4D8E-9EF6-84F1DB65E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07065" cy="8268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134560</xdr:colOff>
      <xdr:row>38</xdr:row>
      <xdr:rowOff>172458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F29CDF-5E35-4817-BE41-32746EB0F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68960" cy="722095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153612</xdr:colOff>
      <xdr:row>40</xdr:row>
      <xdr:rowOff>134359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407A99-53A0-4242-B79F-C8E1D5B8C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88012" cy="723048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220297</xdr:colOff>
      <xdr:row>47</xdr:row>
      <xdr:rowOff>67748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4B56EE-C154-4E0A-8395-116F2024F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54697" cy="76877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153612</xdr:colOff>
      <xdr:row>38</xdr:row>
      <xdr:rowOff>105800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1E3EA0-3473-4B35-B153-A28E023BA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88012" cy="7344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38</xdr:row>
      <xdr:rowOff>181984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84D1A8-4FE6-4E95-AAF8-AADEFE75A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723048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39</xdr:row>
      <xdr:rowOff>48642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1F1261-1685-4ACB-B937-805F75328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72876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79"/>
  <sheetViews>
    <sheetView tabSelected="1" topLeftCell="A46" zoomScaleNormal="100" workbookViewId="0">
      <selection activeCell="T64" sqref="T6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7" t="s">
        <v>34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196</v>
      </c>
      <c r="C3" s="4">
        <f>B3*1.2</f>
        <v>235.2</v>
      </c>
      <c r="D3" s="4">
        <f t="shared" ref="D3:D14" si="2">C3*1.2</f>
        <v>282.23999999999995</v>
      </c>
      <c r="E3" s="5">
        <f t="shared" ref="E3:E14" si="3">R3</f>
        <v>1550000</v>
      </c>
      <c r="F3" s="9">
        <f t="shared" ref="F3:F14" si="4">ROUND((E3/B3),0)</f>
        <v>7908</v>
      </c>
      <c r="G3" s="9">
        <f t="shared" ref="G3:G14" si="5">ROUND((E3/C3),0)</f>
        <v>6590</v>
      </c>
      <c r="H3" s="9">
        <f t="shared" ref="H3:H14" si="6">ROUND((E3/D3),0)</f>
        <v>5492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196</v>
      </c>
      <c r="R3" s="2">
        <v>1550000</v>
      </c>
    </row>
    <row r="4" spans="1:20" x14ac:dyDescent="0.25">
      <c r="A4" s="4">
        <f t="shared" si="0"/>
        <v>0</v>
      </c>
      <c r="B4" s="4">
        <f t="shared" si="1"/>
        <v>500</v>
      </c>
      <c r="C4" s="4">
        <f t="shared" ref="C4:C14" si="9">B4*1.2</f>
        <v>600</v>
      </c>
      <c r="D4" s="4">
        <f t="shared" si="2"/>
        <v>720</v>
      </c>
      <c r="E4" s="5">
        <f t="shared" si="3"/>
        <v>3430000</v>
      </c>
      <c r="F4" s="9">
        <f t="shared" si="4"/>
        <v>6860</v>
      </c>
      <c r="G4" s="9">
        <f t="shared" si="5"/>
        <v>5717</v>
      </c>
      <c r="H4" s="9">
        <f t="shared" si="6"/>
        <v>4764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500</v>
      </c>
      <c r="R4" s="2">
        <v>3430000</v>
      </c>
    </row>
    <row r="5" spans="1:20" x14ac:dyDescent="0.25">
      <c r="A5" s="4">
        <f t="shared" si="0"/>
        <v>0</v>
      </c>
      <c r="B5" s="4">
        <f t="shared" si="1"/>
        <v>308</v>
      </c>
      <c r="C5" s="4">
        <f t="shared" si="9"/>
        <v>369.59999999999997</v>
      </c>
      <c r="D5" s="4">
        <f t="shared" si="2"/>
        <v>443.51999999999992</v>
      </c>
      <c r="E5" s="5">
        <f t="shared" si="3"/>
        <v>2210000</v>
      </c>
      <c r="F5" s="4">
        <f t="shared" si="4"/>
        <v>7175</v>
      </c>
      <c r="G5" s="4">
        <f t="shared" si="5"/>
        <v>5979</v>
      </c>
      <c r="H5" s="9">
        <f t="shared" si="6"/>
        <v>4983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308</v>
      </c>
      <c r="R5" s="2">
        <v>2210000</v>
      </c>
    </row>
    <row r="6" spans="1:20" x14ac:dyDescent="0.25">
      <c r="A6" s="4">
        <f t="shared" ref="A6:A11" si="10">N6</f>
        <v>0</v>
      </c>
      <c r="B6" s="4">
        <f t="shared" ref="B6:B11" si="11">Q6</f>
        <v>500</v>
      </c>
      <c r="C6" s="4">
        <f t="shared" ref="C6:C11" si="12">B6*1.2</f>
        <v>600</v>
      </c>
      <c r="D6" s="4">
        <f t="shared" ref="D6:D11" si="13">C6*1.2</f>
        <v>720</v>
      </c>
      <c r="E6" s="5">
        <f t="shared" ref="E6:E11" si="14">R6</f>
        <v>3400000</v>
      </c>
      <c r="F6" s="4">
        <f t="shared" ref="F6:F11" si="15">ROUND((E6/B6),0)</f>
        <v>6800</v>
      </c>
      <c r="G6" s="4">
        <f t="shared" ref="G6:G11" si="16">ROUND((E6/C6),0)</f>
        <v>5667</v>
      </c>
      <c r="H6" s="9">
        <f t="shared" ref="H6:H11" si="17">ROUND((E6/D6),0)</f>
        <v>4722</v>
      </c>
      <c r="I6" s="4" t="e">
        <f>#REF!</f>
        <v>#REF!</v>
      </c>
      <c r="J6" s="4">
        <f t="shared" ref="J6:J11" si="18">S6</f>
        <v>0</v>
      </c>
      <c r="O6">
        <v>0</v>
      </c>
      <c r="P6">
        <f t="shared" ref="P6:P11" si="19">O6/1.2</f>
        <v>0</v>
      </c>
      <c r="Q6">
        <v>500</v>
      </c>
      <c r="R6" s="2">
        <v>3400000</v>
      </c>
    </row>
    <row r="7" spans="1:20" x14ac:dyDescent="0.25">
      <c r="A7" s="4">
        <f t="shared" ref="A7:A9" si="20">N7</f>
        <v>0</v>
      </c>
      <c r="B7" s="4">
        <f t="shared" ref="B7:B9" si="21">Q7</f>
        <v>500</v>
      </c>
      <c r="C7" s="4">
        <f t="shared" ref="C7:C9" si="22">B7*1.2</f>
        <v>600</v>
      </c>
      <c r="D7" s="4">
        <f t="shared" ref="D7:D9" si="23">C7*1.2</f>
        <v>720</v>
      </c>
      <c r="E7" s="5">
        <f t="shared" ref="E7:E9" si="24">R7</f>
        <v>3050000</v>
      </c>
      <c r="F7" s="4">
        <f t="shared" ref="F7:F9" si="25">ROUND((E7/B7),0)</f>
        <v>6100</v>
      </c>
      <c r="G7" s="4">
        <f t="shared" ref="G7:G9" si="26">ROUND((E7/C7),0)</f>
        <v>5083</v>
      </c>
      <c r="H7" s="9">
        <f t="shared" ref="H7:H9" si="27">ROUND((E7/D7),0)</f>
        <v>4236</v>
      </c>
      <c r="I7" s="4" t="e">
        <f>#REF!</f>
        <v>#REF!</v>
      </c>
      <c r="J7" s="4">
        <f t="shared" ref="J7:J9" si="28">S7</f>
        <v>0</v>
      </c>
      <c r="O7">
        <v>0</v>
      </c>
      <c r="P7">
        <f t="shared" ref="P7:P9" si="29">O7/1.2</f>
        <v>0</v>
      </c>
      <c r="Q7">
        <v>500</v>
      </c>
      <c r="R7" s="2">
        <v>3050000</v>
      </c>
    </row>
    <row r="8" spans="1:20" x14ac:dyDescent="0.25">
      <c r="A8" s="4">
        <f t="shared" si="20"/>
        <v>0</v>
      </c>
      <c r="B8" s="4">
        <f t="shared" si="21"/>
        <v>500</v>
      </c>
      <c r="C8" s="4">
        <f t="shared" si="22"/>
        <v>600</v>
      </c>
      <c r="D8" s="4">
        <f t="shared" si="23"/>
        <v>720</v>
      </c>
      <c r="E8" s="5">
        <f t="shared" si="24"/>
        <v>3200000</v>
      </c>
      <c r="F8" s="4">
        <f t="shared" si="25"/>
        <v>6400</v>
      </c>
      <c r="G8" s="4">
        <f t="shared" si="26"/>
        <v>5333</v>
      </c>
      <c r="H8" s="9">
        <f t="shared" si="27"/>
        <v>4444</v>
      </c>
      <c r="I8" s="4" t="e">
        <f>#REF!</f>
        <v>#REF!</v>
      </c>
      <c r="J8" s="4">
        <f t="shared" si="28"/>
        <v>0</v>
      </c>
      <c r="O8">
        <v>0</v>
      </c>
      <c r="P8">
        <f t="shared" si="29"/>
        <v>0</v>
      </c>
      <c r="Q8">
        <v>500</v>
      </c>
      <c r="R8" s="2">
        <v>3200000</v>
      </c>
    </row>
    <row r="9" spans="1:20" x14ac:dyDescent="0.25">
      <c r="A9" s="4">
        <f t="shared" si="20"/>
        <v>0</v>
      </c>
      <c r="B9" s="4">
        <f t="shared" si="21"/>
        <v>0</v>
      </c>
      <c r="C9" s="4">
        <f t="shared" si="22"/>
        <v>0</v>
      </c>
      <c r="D9" s="4">
        <f t="shared" si="23"/>
        <v>0</v>
      </c>
      <c r="E9" s="5">
        <f t="shared" si="24"/>
        <v>0</v>
      </c>
      <c r="F9" s="4" t="e">
        <f t="shared" si="25"/>
        <v>#DIV/0!</v>
      </c>
      <c r="G9" s="4" t="e">
        <f t="shared" si="26"/>
        <v>#DIV/0!</v>
      </c>
      <c r="H9" s="9" t="e">
        <f t="shared" si="27"/>
        <v>#DIV/0!</v>
      </c>
      <c r="I9" s="4" t="e">
        <f>#REF!</f>
        <v>#REF!</v>
      </c>
      <c r="J9" s="4">
        <f t="shared" si="28"/>
        <v>0</v>
      </c>
      <c r="O9">
        <v>0</v>
      </c>
      <c r="P9">
        <f t="shared" si="29"/>
        <v>0</v>
      </c>
      <c r="Q9">
        <f t="shared" ref="Q9" si="30">P9/1.2</f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ref="Q10:Q11" si="31">P10/1.2</f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31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7" t="s">
        <v>35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</row>
    <row r="16" spans="1:20" ht="14.25" customHeight="1" x14ac:dyDescent="0.25">
      <c r="A16" s="4">
        <f t="shared" ref="A16:A32" si="32">N16</f>
        <v>0</v>
      </c>
      <c r="B16" s="4">
        <f t="shared" ref="B16:B32" si="33">Q16</f>
        <v>390</v>
      </c>
      <c r="C16" s="4">
        <f>B16*1.2</f>
        <v>468</v>
      </c>
      <c r="D16" s="4">
        <f t="shared" ref="D16:D32" si="34">C16*1.2</f>
        <v>561.6</v>
      </c>
      <c r="E16" s="5">
        <f t="shared" ref="E16:E32" si="35">R16</f>
        <v>2400000</v>
      </c>
      <c r="F16" s="9">
        <f t="shared" ref="F16:F32" si="36">ROUND((E16/B16),0)</f>
        <v>6154</v>
      </c>
      <c r="G16" s="9">
        <f t="shared" ref="G16:G32" si="37">ROUND((E16/C16),0)</f>
        <v>5128</v>
      </c>
      <c r="H16" s="9">
        <f t="shared" ref="H16:H32" si="38">ROUND((E16/D16),0)</f>
        <v>4274</v>
      </c>
      <c r="I16" s="4" t="e">
        <f>#REF!</f>
        <v>#REF!</v>
      </c>
      <c r="J16" s="4">
        <f t="shared" ref="J16:J32" si="39">S16</f>
        <v>0</v>
      </c>
      <c r="O16">
        <v>0</v>
      </c>
      <c r="P16">
        <f t="shared" ref="P16:Q32" si="40">O16/1.2</f>
        <v>0</v>
      </c>
      <c r="Q16">
        <v>390</v>
      </c>
      <c r="R16" s="2">
        <v>2400000</v>
      </c>
    </row>
    <row r="17" spans="1:18" ht="14.25" customHeight="1" x14ac:dyDescent="0.25">
      <c r="A17" s="4">
        <f t="shared" si="32"/>
        <v>0</v>
      </c>
      <c r="B17" s="4">
        <f t="shared" si="33"/>
        <v>535</v>
      </c>
      <c r="C17" s="4">
        <f t="shared" ref="C17:C32" si="41">B17*1.2</f>
        <v>642</v>
      </c>
      <c r="D17" s="4">
        <f t="shared" si="34"/>
        <v>770.4</v>
      </c>
      <c r="E17" s="5">
        <f t="shared" si="35"/>
        <v>4000000</v>
      </c>
      <c r="F17" s="9">
        <f t="shared" si="36"/>
        <v>7477</v>
      </c>
      <c r="G17" s="9">
        <f t="shared" si="37"/>
        <v>6231</v>
      </c>
      <c r="H17" s="9">
        <f t="shared" si="38"/>
        <v>5192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535</v>
      </c>
      <c r="R17" s="2">
        <v>4000000</v>
      </c>
    </row>
    <row r="18" spans="1:18" ht="14.25" customHeight="1" x14ac:dyDescent="0.25">
      <c r="A18" s="4">
        <f t="shared" si="32"/>
        <v>0</v>
      </c>
      <c r="B18" s="4">
        <f t="shared" si="33"/>
        <v>0</v>
      </c>
      <c r="C18" s="4">
        <f t="shared" si="41"/>
        <v>0</v>
      </c>
      <c r="D18" s="4">
        <f t="shared" si="34"/>
        <v>0</v>
      </c>
      <c r="E18" s="5">
        <f t="shared" si="35"/>
        <v>0</v>
      </c>
      <c r="F18" s="9" t="e">
        <f t="shared" si="36"/>
        <v>#DIV/0!</v>
      </c>
      <c r="G18" s="9" t="e">
        <f t="shared" si="37"/>
        <v>#DIV/0!</v>
      </c>
      <c r="H18" s="9" t="e">
        <f t="shared" si="38"/>
        <v>#DIV/0!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f t="shared" si="40"/>
        <v>0</v>
      </c>
      <c r="R18" s="2">
        <v>0</v>
      </c>
    </row>
    <row r="19" spans="1:18" ht="14.25" customHeight="1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18" ht="14.25" customHeight="1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18" ht="14.25" customHeight="1" x14ac:dyDescent="0.25">
      <c r="A21" s="4">
        <f t="shared" ref="A21:A24" si="42">N21</f>
        <v>0</v>
      </c>
      <c r="B21" s="4">
        <f t="shared" ref="B21:B24" si="43">Q21</f>
        <v>0</v>
      </c>
      <c r="C21" s="4">
        <f t="shared" ref="C21:C24" si="44">B21*1.2</f>
        <v>0</v>
      </c>
      <c r="D21" s="4">
        <f t="shared" ref="D21:D24" si="45">C21*1.2</f>
        <v>0</v>
      </c>
      <c r="E21" s="5">
        <f t="shared" ref="E21:E24" si="46">R21</f>
        <v>0</v>
      </c>
      <c r="F21" s="9" t="e">
        <f t="shared" ref="F21:F24" si="47">ROUND((E21/B21),0)</f>
        <v>#DIV/0!</v>
      </c>
      <c r="G21" s="9" t="e">
        <f t="shared" ref="G21:G24" si="48">ROUND((E21/C21),0)</f>
        <v>#DIV/0!</v>
      </c>
      <c r="H21" s="9" t="e">
        <f t="shared" ref="H21:H24" si="49">ROUND((E21/D21),0)</f>
        <v>#DIV/0!</v>
      </c>
      <c r="I21" s="4" t="e">
        <f>#REF!</f>
        <v>#REF!</v>
      </c>
      <c r="J21" s="4">
        <f t="shared" ref="J21:J24" si="50">S21</f>
        <v>0</v>
      </c>
      <c r="O21">
        <v>0</v>
      </c>
      <c r="P21">
        <f t="shared" ref="P21:P24" si="51">O21/1.2</f>
        <v>0</v>
      </c>
      <c r="Q21">
        <f t="shared" ref="Q21:Q24" si="52">P21/1.2</f>
        <v>0</v>
      </c>
      <c r="R21" s="2">
        <v>0</v>
      </c>
    </row>
    <row r="22" spans="1:18" ht="14.25" customHeight="1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18" ht="14.25" customHeight="1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18" ht="14.25" customHeight="1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18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18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  <c r="U36" t="s">
        <v>41</v>
      </c>
    </row>
    <row r="37" spans="1:25" x14ac:dyDescent="0.25">
      <c r="A37" s="4"/>
      <c r="B37" s="4"/>
      <c r="C37" s="4"/>
      <c r="D37" s="4"/>
      <c r="F37"/>
      <c r="I37" s="4"/>
      <c r="J37" s="4"/>
      <c r="R37" s="2"/>
      <c r="X37" s="7"/>
      <c r="Y37" s="7"/>
    </row>
    <row r="38" spans="1:25" ht="14.25" customHeight="1" x14ac:dyDescent="0.3">
      <c r="F38"/>
      <c r="U38" s="31" t="s">
        <v>20</v>
      </c>
      <c r="V38" s="32"/>
      <c r="W38" s="33"/>
      <c r="X38" s="18"/>
      <c r="Y38" s="7"/>
    </row>
    <row r="39" spans="1:25" ht="38.25" customHeight="1" x14ac:dyDescent="0.3"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16.5" x14ac:dyDescent="0.3">
      <c r="D40" t="s">
        <v>37</v>
      </c>
      <c r="F40" s="7">
        <v>54.72</v>
      </c>
      <c r="G40">
        <f>F40*10.764</f>
        <v>589.00608</v>
      </c>
      <c r="S40" s="10"/>
      <c r="T40" s="10"/>
      <c r="U40" s="34" t="s">
        <v>22</v>
      </c>
      <c r="V40" s="35">
        <v>2024</v>
      </c>
      <c r="W40" s="33" t="s">
        <v>39</v>
      </c>
      <c r="X40" s="18"/>
      <c r="Y40" s="7"/>
    </row>
    <row r="41" spans="1:25" ht="16.5" x14ac:dyDescent="0.3">
      <c r="G41" s="6">
        <f>G40*1.1</f>
        <v>647.90668800000003</v>
      </c>
      <c r="H41" s="6"/>
      <c r="S41" s="10"/>
      <c r="T41" s="10"/>
      <c r="U41" s="36" t="s">
        <v>23</v>
      </c>
      <c r="V41" s="35">
        <f>V39-V40</f>
        <v>0</v>
      </c>
      <c r="W41" s="33"/>
      <c r="X41" s="18"/>
      <c r="Y41" s="7"/>
    </row>
    <row r="42" spans="1:25" ht="16.5" x14ac:dyDescent="0.3">
      <c r="S42" s="10"/>
      <c r="T42" s="10"/>
      <c r="U42" s="37"/>
      <c r="V42" s="35">
        <f>V41-60</f>
        <v>-60</v>
      </c>
      <c r="W42" s="33"/>
      <c r="X42" s="26"/>
      <c r="Y42" s="7"/>
    </row>
    <row r="43" spans="1:25" ht="16.5" x14ac:dyDescent="0.3">
      <c r="S43" s="10"/>
      <c r="T43" s="10"/>
      <c r="U43" s="37" t="s">
        <v>24</v>
      </c>
      <c r="V43" s="38">
        <f>648*2500</f>
        <v>1620000</v>
      </c>
      <c r="W43" s="33"/>
      <c r="X43" s="26"/>
      <c r="Y43" s="7"/>
    </row>
    <row r="44" spans="1:25" ht="16.5" x14ac:dyDescent="0.3">
      <c r="S44" s="10"/>
      <c r="T44" s="10"/>
      <c r="U44" s="37" t="s">
        <v>25</v>
      </c>
      <c r="V44" s="35"/>
      <c r="W44" s="33"/>
      <c r="X44" s="26"/>
      <c r="Y44" s="7"/>
    </row>
    <row r="45" spans="1:25" ht="39" customHeight="1" x14ac:dyDescent="0.3">
      <c r="P45" s="48" t="s">
        <v>36</v>
      </c>
      <c r="Q45" s="48"/>
      <c r="R45" s="48"/>
      <c r="S45" s="48"/>
      <c r="U45" s="37"/>
      <c r="V45" s="35"/>
      <c r="W45" s="33"/>
      <c r="X45" s="26"/>
      <c r="Y45" s="7"/>
    </row>
    <row r="46" spans="1:25" ht="16.5" x14ac:dyDescent="0.3">
      <c r="U46" s="37" t="s">
        <v>26</v>
      </c>
      <c r="V46" s="39">
        <f>100-10</f>
        <v>90</v>
      </c>
      <c r="W46" s="33"/>
      <c r="X46" s="27"/>
      <c r="Y46" s="7"/>
    </row>
    <row r="47" spans="1:25" ht="16.5" x14ac:dyDescent="0.3"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27</v>
      </c>
      <c r="V47" s="35">
        <f>V46*0/60</f>
        <v>0</v>
      </c>
      <c r="W47" s="33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1"/>
      <c r="V48" s="40">
        <f>V47%</f>
        <v>0</v>
      </c>
      <c r="W48" s="33"/>
      <c r="X48" s="18"/>
      <c r="Y48" s="7"/>
    </row>
    <row r="49" spans="4:25" ht="16.5" x14ac:dyDescent="0.3">
      <c r="R49" s="6" t="s">
        <v>18</v>
      </c>
      <c r="S49" s="16">
        <f>SUM(S48:S48)</f>
        <v>0</v>
      </c>
      <c r="U49" s="31" t="s">
        <v>28</v>
      </c>
      <c r="V49" s="41">
        <f>ROUND((V43*V48),0)</f>
        <v>0</v>
      </c>
      <c r="W49" s="33"/>
      <c r="X49" s="18"/>
      <c r="Y49" s="7"/>
    </row>
    <row r="50" spans="4:25" ht="16.5" x14ac:dyDescent="0.3">
      <c r="R50" s="6" t="s">
        <v>13</v>
      </c>
      <c r="S50" s="16">
        <f>S49*90%</f>
        <v>0</v>
      </c>
      <c r="U50" s="31" t="s">
        <v>38</v>
      </c>
      <c r="V50" s="41">
        <v>589</v>
      </c>
      <c r="W50" s="33"/>
      <c r="X50" s="18"/>
      <c r="Y50" s="7"/>
    </row>
    <row r="51" spans="4:25" ht="16.5" x14ac:dyDescent="0.3">
      <c r="R51" s="6" t="s">
        <v>19</v>
      </c>
      <c r="S51" s="16">
        <f>S49*80%</f>
        <v>0</v>
      </c>
      <c r="U51" s="37" t="s">
        <v>17</v>
      </c>
      <c r="V51" s="35">
        <v>6500</v>
      </c>
      <c r="W51" s="33"/>
      <c r="X51" s="18"/>
      <c r="Y51" s="7"/>
    </row>
    <row r="52" spans="4:25" ht="16.5" x14ac:dyDescent="0.3">
      <c r="S52" s="10"/>
      <c r="T52" s="10"/>
      <c r="U52" s="37" t="s">
        <v>29</v>
      </c>
      <c r="V52" s="38">
        <f>V51*V50</f>
        <v>3828500</v>
      </c>
      <c r="W52" s="33"/>
      <c r="X52" s="26"/>
      <c r="Y52" s="7"/>
    </row>
    <row r="53" spans="4:25" ht="16.5" x14ac:dyDescent="0.3">
      <c r="S53" s="10"/>
      <c r="T53" s="10"/>
      <c r="U53" s="42" t="s">
        <v>30</v>
      </c>
      <c r="V53" s="43">
        <f>V52-V49</f>
        <v>3828500</v>
      </c>
      <c r="W53" s="44" t="s">
        <v>40</v>
      </c>
      <c r="X53" s="26"/>
      <c r="Y53" s="7"/>
    </row>
    <row r="54" spans="4:25" ht="16.5" x14ac:dyDescent="0.3">
      <c r="P54" s="13" t="s">
        <v>14</v>
      </c>
      <c r="S54" s="10"/>
      <c r="T54" s="11"/>
      <c r="U54" s="42" t="s">
        <v>31</v>
      </c>
      <c r="V54" s="43">
        <f>V53*0.9</f>
        <v>3445650</v>
      </c>
      <c r="W54" s="33"/>
      <c r="X54" s="28"/>
      <c r="Y54" s="7"/>
    </row>
    <row r="55" spans="4:25" ht="16.5" x14ac:dyDescent="0.3">
      <c r="S55" s="11"/>
      <c r="T55" s="10"/>
      <c r="U55" s="42" t="s">
        <v>32</v>
      </c>
      <c r="V55" s="45">
        <f>V53*0.8</f>
        <v>3062800</v>
      </c>
      <c r="W55" s="33"/>
      <c r="X55" s="29"/>
      <c r="Y55" s="7"/>
    </row>
    <row r="56" spans="4:25" ht="16.5" x14ac:dyDescent="0.3">
      <c r="S56" s="10"/>
      <c r="T56" s="10"/>
      <c r="U56" s="42" t="s">
        <v>33</v>
      </c>
      <c r="V56" s="46">
        <f>V53*0.025/12</f>
        <v>7976.041666666667</v>
      </c>
      <c r="W56" s="33"/>
      <c r="X56" s="30"/>
      <c r="Y56" s="7"/>
    </row>
    <row r="57" spans="4:25" ht="15.75" x14ac:dyDescent="0.25"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4:25" ht="15.75" x14ac:dyDescent="0.25">
      <c r="U58" s="22"/>
      <c r="V58" s="23"/>
      <c r="W58" s="24"/>
      <c r="X58" s="24"/>
    </row>
    <row r="59" spans="4:25" ht="15.75" x14ac:dyDescent="0.25">
      <c r="U59" s="17" t="s">
        <v>42</v>
      </c>
      <c r="V59" s="19"/>
      <c r="W59" s="21"/>
      <c r="X59" s="21"/>
    </row>
    <row r="60" spans="4:25" ht="15.75" x14ac:dyDescent="0.25">
      <c r="U60" s="25"/>
      <c r="V60" s="21"/>
      <c r="W60" s="20"/>
      <c r="X60" s="20"/>
    </row>
    <row r="61" spans="4:25" ht="16.5" x14ac:dyDescent="0.3">
      <c r="D61" s="6"/>
      <c r="U61" s="31" t="s">
        <v>20</v>
      </c>
      <c r="V61" s="32"/>
      <c r="W61" s="33"/>
    </row>
    <row r="62" spans="4:25" ht="16.5" x14ac:dyDescent="0.3">
      <c r="D62" t="s">
        <v>37</v>
      </c>
      <c r="F62" s="7">
        <v>54.533999999999999</v>
      </c>
      <c r="G62">
        <f>F62*10.764</f>
        <v>587.00397599999997</v>
      </c>
      <c r="U62" s="31" t="s">
        <v>21</v>
      </c>
      <c r="V62" s="32">
        <v>2024</v>
      </c>
      <c r="W62" s="33"/>
    </row>
    <row r="63" spans="4:25" ht="16.5" x14ac:dyDescent="0.3">
      <c r="G63" s="6">
        <f>G62*1.1</f>
        <v>645.70437360000005</v>
      </c>
      <c r="U63" s="34" t="s">
        <v>22</v>
      </c>
      <c r="V63" s="35">
        <v>2024</v>
      </c>
      <c r="W63" s="33" t="s">
        <v>39</v>
      </c>
    </row>
    <row r="64" spans="4:25" ht="16.5" x14ac:dyDescent="0.3">
      <c r="U64" s="36" t="s">
        <v>23</v>
      </c>
      <c r="V64" s="35">
        <f>V62-V63</f>
        <v>0</v>
      </c>
      <c r="W64" s="33"/>
    </row>
    <row r="65" spans="21:23" ht="16.5" x14ac:dyDescent="0.3">
      <c r="U65" s="37"/>
      <c r="V65" s="35">
        <f>V64-60</f>
        <v>-60</v>
      </c>
      <c r="W65" s="33"/>
    </row>
    <row r="66" spans="21:23" ht="16.5" x14ac:dyDescent="0.3">
      <c r="U66" s="37" t="s">
        <v>24</v>
      </c>
      <c r="V66" s="38">
        <f>648*2500</f>
        <v>1620000</v>
      </c>
      <c r="W66" s="33"/>
    </row>
    <row r="67" spans="21:23" ht="16.5" x14ac:dyDescent="0.3">
      <c r="U67" s="37" t="s">
        <v>25</v>
      </c>
      <c r="V67" s="35"/>
      <c r="W67" s="33"/>
    </row>
    <row r="68" spans="21:23" ht="16.5" x14ac:dyDescent="0.3">
      <c r="U68" s="37"/>
      <c r="V68" s="35"/>
      <c r="W68" s="33"/>
    </row>
    <row r="69" spans="21:23" ht="16.5" x14ac:dyDescent="0.3">
      <c r="U69" s="37" t="s">
        <v>26</v>
      </c>
      <c r="V69" s="39">
        <f>100-10</f>
        <v>90</v>
      </c>
      <c r="W69" s="33"/>
    </row>
    <row r="70" spans="21:23" ht="16.5" x14ac:dyDescent="0.3">
      <c r="U70" s="31" t="s">
        <v>27</v>
      </c>
      <c r="V70" s="35">
        <f>V69*0/60</f>
        <v>0</v>
      </c>
      <c r="W70" s="33"/>
    </row>
    <row r="71" spans="21:23" ht="16.5" x14ac:dyDescent="0.3">
      <c r="U71" s="31"/>
      <c r="V71" s="40">
        <f>V70%</f>
        <v>0</v>
      </c>
      <c r="W71" s="33"/>
    </row>
    <row r="72" spans="21:23" ht="16.5" x14ac:dyDescent="0.3">
      <c r="U72" s="31" t="s">
        <v>28</v>
      </c>
      <c r="V72" s="41">
        <f>ROUND((V66*V71),0)</f>
        <v>0</v>
      </c>
      <c r="W72" s="33"/>
    </row>
    <row r="73" spans="21:23" ht="16.5" x14ac:dyDescent="0.3">
      <c r="U73" s="31" t="s">
        <v>38</v>
      </c>
      <c r="V73" s="41">
        <v>587</v>
      </c>
      <c r="W73" s="33"/>
    </row>
    <row r="74" spans="21:23" ht="16.5" x14ac:dyDescent="0.3">
      <c r="U74" s="37" t="s">
        <v>17</v>
      </c>
      <c r="V74" s="35">
        <v>6500</v>
      </c>
      <c r="W74" s="33"/>
    </row>
    <row r="75" spans="21:23" ht="16.5" x14ac:dyDescent="0.3">
      <c r="U75" s="37" t="s">
        <v>29</v>
      </c>
      <c r="V75" s="38">
        <f>V74*V73</f>
        <v>3815500</v>
      </c>
      <c r="W75" s="33"/>
    </row>
    <row r="76" spans="21:23" ht="16.5" x14ac:dyDescent="0.3">
      <c r="U76" s="42" t="s">
        <v>30</v>
      </c>
      <c r="V76" s="43">
        <f>V75-V72</f>
        <v>3815500</v>
      </c>
      <c r="W76" s="44" t="s">
        <v>40</v>
      </c>
    </row>
    <row r="77" spans="21:23" ht="16.5" x14ac:dyDescent="0.3">
      <c r="U77" s="42" t="s">
        <v>31</v>
      </c>
      <c r="V77" s="43">
        <f>V76*0.9</f>
        <v>3433950</v>
      </c>
      <c r="W77" s="33"/>
    </row>
    <row r="78" spans="21:23" ht="16.5" x14ac:dyDescent="0.3">
      <c r="U78" s="42" t="s">
        <v>32</v>
      </c>
      <c r="V78" s="45">
        <f>V76*0.8</f>
        <v>3052400</v>
      </c>
      <c r="W78" s="33"/>
    </row>
    <row r="79" spans="21:23" ht="16.5" x14ac:dyDescent="0.3">
      <c r="U79" s="42" t="s">
        <v>33</v>
      </c>
      <c r="V79" s="46">
        <f>V76*0.025/12</f>
        <v>7948.958333333333</v>
      </c>
      <c r="W79" s="33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R19"/>
  <sheetViews>
    <sheetView zoomScaleNormal="100" workbookViewId="0">
      <selection activeCell="U23" sqref="U23"/>
    </sheetView>
  </sheetViews>
  <sheetFormatPr defaultRowHeight="15" x14ac:dyDescent="0.25"/>
  <sheetData>
    <row r="2" spans="1:1" x14ac:dyDescent="0.25">
      <c r="A2" s="6"/>
    </row>
    <row r="19" spans="17:18" x14ac:dyDescent="0.25">
      <c r="Q19">
        <v>18.190000000000001</v>
      </c>
      <c r="R19">
        <f>Q19*10.764</f>
        <v>195.79715999999999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T13:U19"/>
  <sheetViews>
    <sheetView zoomScaleNormal="100" workbookViewId="0">
      <selection activeCell="T27" sqref="T27"/>
    </sheetView>
  </sheetViews>
  <sheetFormatPr defaultRowHeight="15" x14ac:dyDescent="0.25"/>
  <sheetData>
    <row r="13" spans="20:21" x14ac:dyDescent="0.25">
      <c r="T13">
        <v>46.47</v>
      </c>
      <c r="U13">
        <f>T13*10.764</f>
        <v>500.20307999999994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R23:S23"/>
  <sheetViews>
    <sheetView topLeftCell="A7" zoomScaleNormal="100" workbookViewId="0">
      <selection activeCell="U32" sqref="U32"/>
    </sheetView>
  </sheetViews>
  <sheetFormatPr defaultRowHeight="15" x14ac:dyDescent="0.25"/>
  <sheetData>
    <row r="23" spans="18:19" x14ac:dyDescent="0.25">
      <c r="R23">
        <v>28.6</v>
      </c>
      <c r="S23">
        <f>R23*10.764</f>
        <v>307.85039999999998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X15:Y15"/>
  <sheetViews>
    <sheetView topLeftCell="F1" zoomScaleNormal="100" workbookViewId="0">
      <selection activeCell="AA24" sqref="AA24"/>
    </sheetView>
  </sheetViews>
  <sheetFormatPr defaultRowHeight="15" x14ac:dyDescent="0.25"/>
  <sheetData>
    <row r="15" spans="24:25" x14ac:dyDescent="0.25">
      <c r="X15">
        <v>46.47</v>
      </c>
      <c r="Y15">
        <f>X15*10.764</f>
        <v>500.20307999999994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17"/>
  <sheetViews>
    <sheetView workbookViewId="0">
      <selection activeCell="S19" sqref="S19"/>
    </sheetView>
  </sheetViews>
  <sheetFormatPr defaultRowHeight="15" x14ac:dyDescent="0.25"/>
  <sheetData>
    <row r="1" spans="1:1" x14ac:dyDescent="0.25">
      <c r="A1" s="6"/>
    </row>
    <row r="17" spans="17:18" x14ac:dyDescent="0.25">
      <c r="Q17">
        <v>46.47</v>
      </c>
      <c r="R17">
        <f>Q17*10.764</f>
        <v>500.20307999999994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R15" sqref="R15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2024-05-09T05:58:09Z</dcterms:modified>
</cp:coreProperties>
</file>