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ARB Churchgate\Bikas Vinod Shaw\"/>
    </mc:Choice>
  </mc:AlternateContent>
  <xr:revisionPtr revIDLastSave="0" documentId="13_ncr:1_{60DBA4EB-218E-42F5-83D9-39B6B3953E23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84" i="23" l="1"/>
  <c r="F23" i="23"/>
  <c r="F17" i="23"/>
  <c r="F7" i="23"/>
  <c r="F8" i="23" s="1"/>
  <c r="F6" i="23"/>
  <c r="F5" i="23"/>
  <c r="F14" i="23" s="1"/>
  <c r="C17" i="23"/>
  <c r="F10" i="23" l="1"/>
  <c r="F11" i="23" s="1"/>
  <c r="F12" i="23" s="1"/>
  <c r="F13" i="23" s="1"/>
  <c r="F16" i="23" s="1"/>
  <c r="F19" i="23" s="1"/>
  <c r="G28" i="4"/>
  <c r="F20" i="23" l="1"/>
  <c r="F25" i="23"/>
  <c r="F21" i="23"/>
  <c r="D34" i="4"/>
  <c r="P3" i="4"/>
  <c r="C5" i="25" l="1"/>
  <c r="C4" i="25"/>
  <c r="C3" i="25"/>
  <c r="P2" i="4"/>
  <c r="Q3" i="4"/>
  <c r="B3" i="4" s="1"/>
  <c r="C3" i="4" s="1"/>
  <c r="D3" i="4" s="1"/>
  <c r="P4" i="4"/>
  <c r="P5" i="4"/>
  <c r="P6" i="4"/>
  <c r="B6" i="4"/>
  <c r="C6" i="4" s="1"/>
  <c r="Q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G19" i="23" s="1"/>
  <c r="C21" i="23" l="1"/>
  <c r="G21" i="23" s="1"/>
  <c r="C20" i="23"/>
  <c r="G20" i="23" s="1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<sst xmlns="http://schemas.openxmlformats.org/spreadsheetml/2006/main" count="141" uniqueCount="96">
  <si>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</si>
  <si>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</si>
  <si>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</si>
  <si>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</si>
  <si>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</si>
  <si>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</si>
  <si>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</si>
  <si>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</si>
  <si>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</si>
  <si>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</si>
  <si>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</si>
  <si>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</si>
  <si>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</si>
  <si>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</si>
  <si>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</si>
  <si>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</si>
  <si>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</si>
  <si>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</si>
  <si>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</si>
  <si>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</si>
  <si>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</si>
  <si>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</si>
  <si>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</si>
  <si>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</si>
  <si>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</si>
  <si>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</si>
  <si>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</si>
  <si>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</si>
  <si>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</si>
  <si>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</si>
  <si>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</si>
  <si>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</si>
  <si>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</si>
  <si>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</si>
  <si>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</si>
  <si>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</si>
  <si>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</si>
  <si>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</si>
  <si>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</si>
  <si>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</si>
  <si>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</si>
  <si>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</si>
  <si>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</si>
  <si>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</si>
  <si>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</si>
  <si>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</si>
  <si>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</si>
  <si>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</si>
  <si>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</si>
  <si>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</si>
  <si>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</si>
  <si>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</si>
  <si>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</si>
  <si>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</si>
  <si>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</si>
  <si>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</si>
  <si>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</si>
  <si>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</si>
  <si>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</si>
  <si>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</si>
  <si>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</si>
  <si>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</si>
  <si>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</si>
  <si>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</si>
  <si>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</si>
  <si>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</si>
  <si>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</si>
  <si>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</si>
  <si>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</si>
  <si>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</si>
  <si>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</si>
  <si>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</si>
  <si>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</si>
  <si>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</si>
  <si>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</si>
  <si>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</si>
  <si>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</si>
  <si>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</si>
  <si>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</si>
  <si>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</si>
  <si>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</si>
  <si>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</si>
  <si>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</si>
  <si>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</si>
  <si>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OC-2018</t>
  </si>
  <si>
    <t>IGR-25.08.23</t>
  </si>
  <si>
    <t>IGR-07.07.23</t>
  </si>
  <si>
    <t>IGR-16.06.23</t>
  </si>
  <si>
    <t>PREV VAL - PRAKSIS - 2019</t>
  </si>
  <si>
    <t>RATE</t>
  </si>
  <si>
    <t>SBUA</t>
  </si>
  <si>
    <t>BALCON</t>
  </si>
  <si>
    <t>CUP BOARD</t>
  </si>
  <si>
    <t>TACA</t>
  </si>
  <si>
    <t>28.02.2018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</si>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</sst>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FDDD3-8AF3-404D-AA70-B997BECF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8612C4-7484-434E-8588-B289AAB9F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D0AC1F-BEA3-4EF2-BCFB-1DB551127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2C859-E45B-4006-A27C-07D8C0DAC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AFA434-F2F8-4D0E-81C3-C0B0A877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30CE0-00BC-430C-ADA4-20C0CD709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79330-EB30-45C8-8444-27F1BF37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76</v>
      </c>
      <c r="C3" s="55">
        <f>374860*0.85</f>
        <v>318631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82</v>
      </c>
      <c r="C4" s="55">
        <f>C3*10%</f>
        <v>31863.100000000002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77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78</v>
      </c>
      <c r="C6" s="55">
        <v>29400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79</v>
      </c>
      <c r="C7" s="55">
        <f>C5-C6</f>
        <v>321094.09999999998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80</v>
      </c>
      <c r="C8" s="55">
        <f>C7*D13%</f>
        <v>321094.09999999998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81</v>
      </c>
      <c r="C9" s="60">
        <f>C6+C8</f>
        <v>350494.1</v>
      </c>
      <c r="D9" s="61" t="s">
        <v>62</v>
      </c>
      <c r="E9" s="62">
        <f>C9/10.764</f>
        <v>32561.696395392046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2024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0</v>
      </c>
      <c r="D13" s="68">
        <f>D12-C13</f>
        <v>100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N21" sqref="N21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5.28515625" style="16" hidden="1" customWidth="1"/>
    <col min="5" max="5" width="14.28515625" hidden="1" customWidth="1"/>
    <col min="6" max="6" width="17.140625" style="16" customWidth="1"/>
    <col min="7" max="7" width="15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C2" s="16">
        <v>806</v>
      </c>
      <c r="D2" s="17"/>
      <c r="F2" s="16">
        <v>904</v>
      </c>
      <c r="G2" s="17"/>
    </row>
    <row r="3" spans="1:8" x14ac:dyDescent="0.25">
      <c r="A3" s="15" t="s">
        <v>13</v>
      </c>
      <c r="B3" s="19"/>
      <c r="C3" s="20">
        <v>7500</v>
      </c>
      <c r="D3" s="23" t="s">
        <v>75</v>
      </c>
      <c r="E3" s="6" t="s">
        <v>83</v>
      </c>
      <c r="F3" s="20">
        <v>7500</v>
      </c>
      <c r="G3" s="23" t="s">
        <v>75</v>
      </c>
      <c r="H3" s="6" t="s">
        <v>83</v>
      </c>
    </row>
    <row r="4" spans="1:8" ht="30" x14ac:dyDescent="0.25">
      <c r="A4" s="22" t="s">
        <v>14</v>
      </c>
      <c r="B4" s="19"/>
      <c r="C4" s="20">
        <v>2500</v>
      </c>
      <c r="D4" s="23"/>
      <c r="F4" s="20">
        <v>2500</v>
      </c>
      <c r="G4" s="23"/>
    </row>
    <row r="5" spans="1:8" x14ac:dyDescent="0.25">
      <c r="A5" s="15" t="s">
        <v>15</v>
      </c>
      <c r="B5" s="19"/>
      <c r="C5" s="20">
        <f>C3-C4</f>
        <v>5000</v>
      </c>
      <c r="D5" s="23"/>
      <c r="F5" s="20">
        <f>F3-F4</f>
        <v>5000</v>
      </c>
      <c r="G5" s="23"/>
    </row>
    <row r="6" spans="1:8" x14ac:dyDescent="0.25">
      <c r="A6" s="15" t="s">
        <v>16</v>
      </c>
      <c r="B6" s="19"/>
      <c r="C6" s="20">
        <f>C4</f>
        <v>2500</v>
      </c>
      <c r="D6" s="23"/>
      <c r="F6" s="20">
        <f>F4</f>
        <v>2500</v>
      </c>
      <c r="G6" s="23"/>
    </row>
    <row r="7" spans="1:8" x14ac:dyDescent="0.25">
      <c r="A7" s="15" t="s">
        <v>17</v>
      </c>
      <c r="B7" s="24"/>
      <c r="C7" s="25">
        <f>D7-D8</f>
        <v>0</v>
      </c>
      <c r="D7" s="25">
        <v>2024</v>
      </c>
      <c r="F7" s="25">
        <f>G7-G8</f>
        <v>0</v>
      </c>
      <c r="G7" s="25">
        <v>2024</v>
      </c>
    </row>
    <row r="8" spans="1:8" x14ac:dyDescent="0.25">
      <c r="A8" s="15" t="s">
        <v>18</v>
      </c>
      <c r="B8" s="24"/>
      <c r="C8" s="25">
        <f>C9-C7</f>
        <v>60</v>
      </c>
      <c r="D8" s="25">
        <v>2024</v>
      </c>
      <c r="F8" s="25">
        <f>F9-F7</f>
        <v>60</v>
      </c>
      <c r="G8" s="25">
        <v>2024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0</v>
      </c>
      <c r="D10" s="25"/>
      <c r="F10" s="25">
        <f>90*F7/F9</f>
        <v>0</v>
      </c>
      <c r="G10" s="25"/>
    </row>
    <row r="11" spans="1:8" x14ac:dyDescent="0.25">
      <c r="A11" s="15"/>
      <c r="B11" s="26"/>
      <c r="C11" s="27">
        <f>C10%</f>
        <v>0</v>
      </c>
      <c r="D11" s="27"/>
      <c r="F11" s="27">
        <f>F10%</f>
        <v>0</v>
      </c>
      <c r="G11" s="27"/>
    </row>
    <row r="12" spans="1:8" x14ac:dyDescent="0.25">
      <c r="A12" s="15" t="s">
        <v>21</v>
      </c>
      <c r="B12" s="19"/>
      <c r="C12" s="20">
        <f>C6*C11</f>
        <v>0</v>
      </c>
      <c r="D12" s="18"/>
      <c r="F12" s="20">
        <f>F6*F11</f>
        <v>0</v>
      </c>
      <c r="G12" s="18"/>
    </row>
    <row r="13" spans="1:8" x14ac:dyDescent="0.25">
      <c r="A13" s="15" t="s">
        <v>22</v>
      </c>
      <c r="B13" s="19"/>
      <c r="C13" s="20">
        <f>C6-C12</f>
        <v>2500</v>
      </c>
      <c r="D13" s="18"/>
      <c r="F13" s="20">
        <f>F6-F12</f>
        <v>2500</v>
      </c>
      <c r="G13" s="18"/>
    </row>
    <row r="14" spans="1:8" x14ac:dyDescent="0.25">
      <c r="A14" s="15" t="s">
        <v>15</v>
      </c>
      <c r="B14" s="19"/>
      <c r="C14" s="20">
        <f>C5</f>
        <v>5000</v>
      </c>
      <c r="D14" s="18"/>
      <c r="F14" s="20">
        <f>F5</f>
        <v>5000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7500</v>
      </c>
      <c r="D16" s="18"/>
      <c r="F16" s="21">
        <f>F14+F13</f>
        <v>7500</v>
      </c>
      <c r="G16" s="18"/>
    </row>
    <row r="17" spans="1:7" x14ac:dyDescent="0.25">
      <c r="A17" t="s">
        <v>95</v>
      </c>
      <c r="B17" s="24"/>
      <c r="C17" s="25">
        <f>C2</f>
        <v>806</v>
      </c>
      <c r="D17" s="18"/>
      <c r="F17" s="25">
        <f>F2</f>
        <v>904</v>
      </c>
      <c r="G17" s="18"/>
    </row>
    <row r="18" spans="1:7" x14ac:dyDescent="0.25">
      <c r="A18" s="73" t="str">
        <f>E3</f>
        <v>ACA</v>
      </c>
      <c r="B18" s="7"/>
      <c r="C18" s="30">
        <v>636</v>
      </c>
      <c r="D18" s="18"/>
      <c r="F18" s="30">
        <v>636</v>
      </c>
      <c r="G18" s="18"/>
    </row>
    <row r="19" spans="1:7" x14ac:dyDescent="0.25">
      <c r="A19" s="15" t="s">
        <v>73</v>
      </c>
      <c r="B19" s="6"/>
      <c r="C19" s="31">
        <f>C18*C16</f>
        <v>4770000</v>
      </c>
      <c r="D19" s="32"/>
      <c r="F19" s="31">
        <f>F18*F16</f>
        <v>4770000</v>
      </c>
      <c r="G19" s="32">
        <f>C19+F19</f>
        <v>9540000</v>
      </c>
    </row>
    <row r="20" spans="1:7" x14ac:dyDescent="0.25">
      <c r="A20" s="15" t="s">
        <v>24</v>
      </c>
      <c r="C20" s="33">
        <f>C19*85%</f>
        <v>4054500</v>
      </c>
      <c r="D20" s="18"/>
      <c r="F20" s="33">
        <f>F19*85%</f>
        <v>4054500</v>
      </c>
      <c r="G20" s="32">
        <f t="shared" ref="G20:G21" si="0">C20+F20</f>
        <v>8109000</v>
      </c>
    </row>
    <row r="21" spans="1:7" x14ac:dyDescent="0.25">
      <c r="A21" s="15" t="s">
        <v>25</v>
      </c>
      <c r="C21" s="33">
        <f>C19*70%</f>
        <v>3339000</v>
      </c>
      <c r="D21" s="18"/>
      <c r="F21" s="33">
        <f>F19*70%</f>
        <v>3339000</v>
      </c>
      <c r="G21" s="32">
        <f t="shared" si="0"/>
        <v>6678000</v>
      </c>
    </row>
    <row r="22" spans="1:7" x14ac:dyDescent="0.25">
      <c r="A22" s="15"/>
      <c r="D22" s="34"/>
      <c r="G22" s="34"/>
    </row>
    <row r="23" spans="1:7" x14ac:dyDescent="0.25">
      <c r="A23" s="35" t="s">
        <v>26</v>
      </c>
      <c r="B23" s="36"/>
      <c r="C23" s="37">
        <f>C4*C18</f>
        <v>1590000</v>
      </c>
      <c r="D23"/>
      <c r="F23" s="37">
        <f>F4*F18</f>
        <v>1590000</v>
      </c>
      <c r="G23"/>
    </row>
    <row r="24" spans="1:7" x14ac:dyDescent="0.25">
      <c r="A24" s="15" t="s">
        <v>27</v>
      </c>
      <c r="D24"/>
      <c r="G24"/>
    </row>
    <row r="25" spans="1:7" x14ac:dyDescent="0.25">
      <c r="A25" s="38" t="s">
        <v>28</v>
      </c>
      <c r="B25" s="16"/>
      <c r="C25" s="33">
        <f>C19*0.025/12</f>
        <v>9937.5</v>
      </c>
      <c r="D25"/>
      <c r="F25" s="33">
        <f>F19*0.025/12</f>
        <v>9937.5</v>
      </c>
      <c r="G25"/>
    </row>
    <row r="26" spans="1:7" x14ac:dyDescent="0.25">
      <c r="C26" s="33"/>
      <c r="D26"/>
      <c r="F26" s="33"/>
      <c r="G26"/>
    </row>
    <row r="27" spans="1:7" x14ac:dyDescent="0.25">
      <c r="C27" s="33"/>
      <c r="D27"/>
      <c r="F27" s="33"/>
      <c r="G27"/>
    </row>
    <row r="28" spans="1:7" x14ac:dyDescent="0.25">
      <c r="C28"/>
      <c r="D28"/>
      <c r="F28"/>
      <c r="G28"/>
    </row>
    <row r="29" spans="1:7" x14ac:dyDescent="0.25">
      <c r="C29"/>
      <c r="D29"/>
      <c r="F29"/>
      <c r="G29"/>
    </row>
    <row r="30" spans="1:7" x14ac:dyDescent="0.25">
      <c r="C30"/>
      <c r="D30"/>
      <c r="F30"/>
      <c r="G30"/>
    </row>
    <row r="31" spans="1:7" x14ac:dyDescent="0.25">
      <c r="C31"/>
      <c r="D31"/>
      <c r="F31"/>
      <c r="G31"/>
    </row>
    <row r="32" spans="1:7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D29" sqref="D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614</v>
      </c>
      <c r="C2" s="4">
        <f t="shared" ref="C2:C16" si="1">B2*1.2</f>
        <v>736.8</v>
      </c>
      <c r="D2" s="4">
        <f t="shared" ref="D2:D16" si="2">C2*1.2</f>
        <v>884.16</v>
      </c>
      <c r="E2" s="5">
        <f t="shared" ref="E2:E16" si="3">R2</f>
        <v>5271894</v>
      </c>
      <c r="F2" s="4">
        <f t="shared" ref="F2:F15" si="4">ROUND((E2/B2),0)</f>
        <v>8586</v>
      </c>
      <c r="G2" s="4">
        <f t="shared" ref="G2:G15" si="5">ROUND((E2/C2),0)</f>
        <v>7155</v>
      </c>
      <c r="H2" s="4">
        <f t="shared" ref="H2:H15" si="6">ROUND((E2/D2),0)</f>
        <v>5963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614</v>
      </c>
      <c r="R2" s="2">
        <v>5271894</v>
      </c>
      <c r="S2" s="2" t="s">
        <v>85</v>
      </c>
    </row>
    <row r="3" spans="1:19" x14ac:dyDescent="0.25">
      <c r="A3" s="4">
        <v>2</v>
      </c>
      <c r="B3" s="4">
        <f t="shared" si="0"/>
        <v>395.12849999999997</v>
      </c>
      <c r="C3" s="4">
        <f t="shared" si="1"/>
        <v>474.15419999999995</v>
      </c>
      <c r="D3" s="4">
        <f t="shared" si="2"/>
        <v>568.98503999999991</v>
      </c>
      <c r="E3" s="5">
        <f t="shared" si="3"/>
        <v>2900000</v>
      </c>
      <c r="F3" s="4">
        <f t="shared" si="4"/>
        <v>7339</v>
      </c>
      <c r="G3" s="4">
        <f t="shared" si="5"/>
        <v>6116</v>
      </c>
      <c r="H3" s="4">
        <f t="shared" si="6"/>
        <v>5097</v>
      </c>
      <c r="I3" s="4">
        <f t="shared" si="7"/>
        <v>0</v>
      </c>
      <c r="J3" s="4">
        <f t="shared" si="8"/>
        <v>0</v>
      </c>
      <c r="O3">
        <v>0</v>
      </c>
      <c r="P3">
        <f>44.05*10.764</f>
        <v>474.15419999999995</v>
      </c>
      <c r="Q3">
        <f t="shared" ref="Q3:Q10" si="10">P3/1.2</f>
        <v>395.12849999999997</v>
      </c>
      <c r="R3" s="2">
        <v>2900000</v>
      </c>
      <c r="S3" s="2" t="s">
        <v>86</v>
      </c>
    </row>
    <row r="4" spans="1:19" x14ac:dyDescent="0.25">
      <c r="A4" s="4">
        <v>3</v>
      </c>
      <c r="B4" s="4">
        <f t="shared" si="0"/>
        <v>614</v>
      </c>
      <c r="C4" s="4">
        <f t="shared" si="1"/>
        <v>736.8</v>
      </c>
      <c r="D4" s="4">
        <f t="shared" si="2"/>
        <v>884.16</v>
      </c>
      <c r="E4" s="5">
        <f t="shared" si="3"/>
        <v>5271894</v>
      </c>
      <c r="F4" s="4">
        <f t="shared" si="4"/>
        <v>8586</v>
      </c>
      <c r="G4" s="4">
        <f t="shared" si="5"/>
        <v>7155</v>
      </c>
      <c r="H4" s="4">
        <f t="shared" si="6"/>
        <v>5963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614</v>
      </c>
      <c r="R4" s="2">
        <v>5271894</v>
      </c>
      <c r="S4" s="2" t="s">
        <v>87</v>
      </c>
    </row>
    <row r="5" spans="1:19" x14ac:dyDescent="0.25">
      <c r="A5" s="4">
        <v>4</v>
      </c>
      <c r="B5" s="4">
        <f t="shared" si="0"/>
        <v>450</v>
      </c>
      <c r="C5" s="4">
        <f t="shared" si="1"/>
        <v>540</v>
      </c>
      <c r="D5" s="4">
        <f t="shared" si="2"/>
        <v>648</v>
      </c>
      <c r="E5" s="5">
        <f t="shared" si="3"/>
        <v>3500000</v>
      </c>
      <c r="F5" s="4">
        <f t="shared" si="4"/>
        <v>7778</v>
      </c>
      <c r="G5" s="4">
        <f t="shared" si="5"/>
        <v>6481</v>
      </c>
      <c r="H5" s="4">
        <f t="shared" si="6"/>
        <v>5401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450</v>
      </c>
      <c r="R5" s="2">
        <v>3500000</v>
      </c>
      <c r="S5" s="2"/>
    </row>
    <row r="6" spans="1:19" x14ac:dyDescent="0.25">
      <c r="A6" s="4">
        <v>5</v>
      </c>
      <c r="B6" s="4">
        <f t="shared" si="0"/>
        <v>445</v>
      </c>
      <c r="C6" s="4">
        <f t="shared" si="1"/>
        <v>534</v>
      </c>
      <c r="D6" s="4">
        <f t="shared" si="2"/>
        <v>640.79999999999995</v>
      </c>
      <c r="E6" s="5">
        <f t="shared" si="3"/>
        <v>3800000</v>
      </c>
      <c r="F6" s="4">
        <f t="shared" si="4"/>
        <v>8539</v>
      </c>
      <c r="G6" s="4">
        <f t="shared" si="5"/>
        <v>7116</v>
      </c>
      <c r="H6" s="4">
        <f t="shared" si="6"/>
        <v>5930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445</v>
      </c>
      <c r="R6" s="2">
        <v>3800000</v>
      </c>
      <c r="S6" s="2"/>
    </row>
    <row r="7" spans="1:19" x14ac:dyDescent="0.25">
      <c r="A7" s="4">
        <v>6</v>
      </c>
      <c r="B7" s="4">
        <f t="shared" si="0"/>
        <v>547.5</v>
      </c>
      <c r="C7" s="4">
        <f t="shared" si="1"/>
        <v>657</v>
      </c>
      <c r="D7" s="4">
        <f t="shared" si="2"/>
        <v>788.4</v>
      </c>
      <c r="E7" s="5">
        <f t="shared" si="3"/>
        <v>5000000</v>
      </c>
      <c r="F7" s="4">
        <f t="shared" si="4"/>
        <v>9132</v>
      </c>
      <c r="G7" s="4">
        <f t="shared" si="5"/>
        <v>7610</v>
      </c>
      <c r="H7" s="4">
        <f t="shared" si="6"/>
        <v>6342</v>
      </c>
      <c r="I7" s="4">
        <f t="shared" si="7"/>
        <v>0</v>
      </c>
      <c r="J7" s="4">
        <f t="shared" si="8"/>
        <v>0</v>
      </c>
      <c r="O7">
        <v>0</v>
      </c>
      <c r="P7">
        <v>657</v>
      </c>
      <c r="Q7">
        <f t="shared" si="10"/>
        <v>547.5</v>
      </c>
      <c r="R7" s="2">
        <v>5000000</v>
      </c>
      <c r="S7" s="2"/>
    </row>
    <row r="8" spans="1:19" x14ac:dyDescent="0.25">
      <c r="A8" s="4">
        <v>7</v>
      </c>
      <c r="B8" s="4">
        <f t="shared" si="0"/>
        <v>530</v>
      </c>
      <c r="C8" s="4">
        <f t="shared" si="1"/>
        <v>636</v>
      </c>
      <c r="D8" s="4">
        <f t="shared" si="2"/>
        <v>763.19999999999993</v>
      </c>
      <c r="E8" s="5">
        <f t="shared" si="3"/>
        <v>5000000</v>
      </c>
      <c r="F8" s="4">
        <f t="shared" si="4"/>
        <v>9434</v>
      </c>
      <c r="G8" s="4">
        <f t="shared" si="5"/>
        <v>7862</v>
      </c>
      <c r="H8" s="4">
        <f t="shared" si="6"/>
        <v>6551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530</v>
      </c>
      <c r="R8" s="2">
        <v>5000000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1"/>
    </row>
    <row r="25" spans="1:19" s="10" customFormat="1" x14ac:dyDescent="0.25">
      <c r="F25" s="55" t="s">
        <v>83</v>
      </c>
      <c r="G25" s="55">
        <v>556</v>
      </c>
    </row>
    <row r="26" spans="1:19" s="10" customFormat="1" x14ac:dyDescent="0.25">
      <c r="F26" s="55" t="s">
        <v>91</v>
      </c>
      <c r="G26" s="55">
        <v>58</v>
      </c>
    </row>
    <row r="27" spans="1:19" s="10" customFormat="1" x14ac:dyDescent="0.25">
      <c r="F27" s="55" t="s">
        <v>92</v>
      </c>
      <c r="G27" s="55">
        <v>22</v>
      </c>
    </row>
    <row r="28" spans="1:19" s="10" customFormat="1" x14ac:dyDescent="0.25">
      <c r="C28" s="70" t="s">
        <v>74</v>
      </c>
      <c r="D28" s="70" t="s">
        <v>94</v>
      </c>
      <c r="F28" s="55" t="s">
        <v>93</v>
      </c>
      <c r="G28" s="55">
        <f>SUM(G25:G27)</f>
        <v>636</v>
      </c>
    </row>
    <row r="29" spans="1:19" s="10" customFormat="1" x14ac:dyDescent="0.25">
      <c r="C29" s="70" t="s">
        <v>1</v>
      </c>
      <c r="D29" s="70">
        <v>5448500</v>
      </c>
      <c r="F29" s="55" t="s">
        <v>71</v>
      </c>
      <c r="G29" s="55">
        <v>763</v>
      </c>
      <c r="H29" s="10">
        <f>G29/G28</f>
        <v>1.199685534591195</v>
      </c>
    </row>
    <row r="30" spans="1:19" s="10" customFormat="1" x14ac:dyDescent="0.25">
      <c r="F30" s="55" t="s">
        <v>72</v>
      </c>
      <c r="G30" s="55">
        <v>8500</v>
      </c>
    </row>
    <row r="31" spans="1:19" s="10" customFormat="1" x14ac:dyDescent="0.25">
      <c r="C31" s="72" t="s">
        <v>88</v>
      </c>
      <c r="D31" s="72"/>
      <c r="F31" s="72" t="s">
        <v>73</v>
      </c>
      <c r="G31" s="72">
        <f>G29*G30</f>
        <v>6485500</v>
      </c>
      <c r="H31" s="10">
        <f>G31/D29</f>
        <v>1.1903276131045242</v>
      </c>
    </row>
    <row r="32" spans="1:19" s="10" customFormat="1" x14ac:dyDescent="0.25">
      <c r="C32" s="72" t="s">
        <v>90</v>
      </c>
      <c r="D32" s="72">
        <v>651</v>
      </c>
      <c r="F32" s="72" t="s">
        <v>24</v>
      </c>
      <c r="G32" s="72">
        <f>G31*90%</f>
        <v>5836950</v>
      </c>
    </row>
    <row r="33" spans="3:7" s="10" customFormat="1" x14ac:dyDescent="0.25">
      <c r="C33" s="72" t="s">
        <v>89</v>
      </c>
      <c r="D33" s="72">
        <v>5500</v>
      </c>
      <c r="F33" s="72" t="s">
        <v>25</v>
      </c>
      <c r="G33" s="72">
        <f>G31*80%</f>
        <v>5188400</v>
      </c>
    </row>
    <row r="34" spans="3:7" s="10" customFormat="1" x14ac:dyDescent="0.25">
      <c r="C34" s="72" t="s">
        <v>73</v>
      </c>
      <c r="D34" s="72">
        <f>D32*D33</f>
        <v>3580500</v>
      </c>
    </row>
    <row r="35" spans="3:7" s="10" customFormat="1" x14ac:dyDescent="0.25">
      <c r="C35" s="72"/>
      <c r="D35" s="72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2024-05-06T10:04:03Z</dcterms:modified>
</cp:coreProperties>
</file>