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" sheetId="5" r:id="rId1"/>
    <sheet name="Sheet7" sheetId="12" r:id="rId2"/>
    <sheet name="Sheet6" sheetId="11" r:id="rId3"/>
    <sheet name="Sheet5" sheetId="10" r:id="rId4"/>
    <sheet name="Sheet4" sheetId="9" r:id="rId5"/>
    <sheet name="Sheet1" sheetId="6" r:id="rId6"/>
    <sheet name="Sheet2" sheetId="7" r:id="rId7"/>
    <sheet name="Sheet3" sheetId="8" r:id="rId8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6" i="5" l="1"/>
  <c r="J24" i="5"/>
  <c r="J23" i="5"/>
  <c r="M20" i="5"/>
  <c r="K20" i="5"/>
  <c r="K26" i="5"/>
  <c r="C7" i="5"/>
  <c r="C19" i="5"/>
  <c r="B21" i="5"/>
  <c r="B20" i="5"/>
  <c r="B19" i="5"/>
  <c r="B18" i="5"/>
  <c r="P10" i="5"/>
  <c r="N18" i="5"/>
  <c r="N17" i="5"/>
  <c r="P4" i="5"/>
  <c r="P5" i="5"/>
  <c r="P6" i="5"/>
  <c r="P7" i="5"/>
  <c r="P8" i="5"/>
  <c r="P9" i="5"/>
  <c r="P3" i="5"/>
  <c r="B22" i="5"/>
  <c r="B15" i="5"/>
  <c r="B14" i="5"/>
  <c r="B13" i="5"/>
  <c r="B9" i="5"/>
  <c r="I31" i="5" l="1"/>
  <c r="E39" i="5"/>
  <c r="B25" i="5"/>
  <c r="E38" i="5"/>
  <c r="L38" i="5" l="1"/>
  <c r="L41" i="5"/>
  <c r="L40" i="5"/>
  <c r="L39" i="5"/>
  <c r="N41" i="5"/>
  <c r="N40" i="5"/>
  <c r="N39" i="5"/>
  <c r="N38" i="5"/>
  <c r="G39" i="5"/>
  <c r="I32" i="5"/>
  <c r="N42" i="5" l="1"/>
  <c r="I34" i="5"/>
  <c r="I33" i="5"/>
  <c r="J41" i="5"/>
  <c r="K41" i="5" s="1"/>
  <c r="G41" i="5"/>
  <c r="J40" i="5"/>
  <c r="G40" i="5"/>
  <c r="M39" i="5"/>
  <c r="J39" i="5"/>
  <c r="J38" i="5"/>
  <c r="G38" i="5"/>
  <c r="H36" i="5"/>
  <c r="G36" i="5"/>
  <c r="H35" i="5"/>
  <c r="G35" i="5"/>
  <c r="H34" i="5"/>
  <c r="G34" i="5"/>
  <c r="H33" i="5"/>
  <c r="G33" i="5"/>
  <c r="G32" i="5"/>
  <c r="H32" i="5" s="1"/>
  <c r="H31" i="5"/>
  <c r="G31" i="5"/>
  <c r="K6" i="5"/>
  <c r="L6" i="5" s="1"/>
  <c r="B12" i="5"/>
  <c r="B7" i="5"/>
  <c r="B8" i="5" l="1"/>
  <c r="K40" i="5"/>
  <c r="K38" i="5"/>
  <c r="K39" i="5"/>
</calcChain>
</file>

<file path=xl/sharedStrings.xml><?xml version="1.0" encoding="utf-8"?>
<sst xmlns="http://schemas.openxmlformats.org/spreadsheetml/2006/main" count="27" uniqueCount="27">
  <si>
    <t>Value</t>
  </si>
  <si>
    <t>Con. Year</t>
  </si>
  <si>
    <t>Area</t>
  </si>
  <si>
    <t>Built up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</si>
  <si>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</si>
  <si>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</si>
  <si>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</si>
  <si>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</si>
  <si>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</si>
  <si>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</si>
  <si>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</si>
  <si>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</si>
  <si>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</si>
  <si>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</si>
  <si>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</si>
  <si>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</si>
  <si>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</si>
  <si>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Online</t>
  </si>
  <si>
    <t>Carpet Area</t>
  </si>
  <si>
    <t>Rate on carpet</t>
  </si>
  <si>
    <t>Rate on Built up Area</t>
  </si>
  <si>
    <t>Rate</t>
  </si>
  <si>
    <t>Carpet</t>
  </si>
  <si>
    <t>Measurement Carpet</t>
  </si>
  <si>
    <t>Bal</t>
  </si>
  <si>
    <t>Terrace</t>
  </si>
  <si>
    <t>Super 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</si>
</sst>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6" formatCode="_ * #,##0_ ;_ * \-#,##0_ ;_ * &quot;-&quot;??_ ;_ @_ "/>
  </numFmts>
  <fonts count="6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24">
    <xf numFmtId="0" fontId="0" fillId="0" borderId="0" xfId="0"/>
    <xf numFmtId="43" fontId="0" fillId="0" borderId="0" xfId="0" applyNumberFormat="1"/>
    <xf numFmtId="0" fontId="1" fillId="0" borderId="0" xfId="0" applyFont="1"/>
    <xf numFmtId="0" fontId="0" fillId="0" borderId="1" xfId="0" applyBorder="1"/>
    <xf numFmtId="0" fontId="2" fillId="0" borderId="1" xfId="0" applyFont="1" applyBorder="1"/>
    <xf numFmtId="0" fontId="1" fillId="0" borderId="1" xfId="0" applyFont="1" applyBorder="1"/>
    <xf numFmtId="0" fontId="0" fillId="2" borderId="1" xfId="0" applyFill="1" applyBorder="1"/>
    <xf numFmtId="43" fontId="0" fillId="0" borderId="1" xfId="0" applyNumberFormat="1" applyBorder="1"/>
    <xf numFmtId="43" fontId="2" fillId="0" borderId="1" xfId="0" applyNumberFormat="1" applyFont="1" applyBorder="1"/>
    <xf numFmtId="10" fontId="2" fillId="0" borderId="1" xfId="0" applyNumberFormat="1" applyFont="1" applyBorder="1"/>
    <xf numFmtId="0" fontId="3" fillId="3" borderId="1" xfId="0" applyFont="1" applyFill="1" applyBorder="1"/>
    <xf numFmtId="43" fontId="3" fillId="3" borderId="1" xfId="0" applyNumberFormat="1" applyFont="1" applyFill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0" fontId="0" fillId="0" borderId="1" xfId="0" applyNumberForma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wrapText="1"/>
    </xf>
    <xf numFmtId="0" fontId="4" fillId="2" borderId="1" xfId="0" applyFont="1" applyFill="1" applyBorder="1" applyAlignment="1">
      <alignment wrapText="1"/>
    </xf>
    <xf numFmtId="0" fontId="3" fillId="3" borderId="1" xfId="0" applyFont="1" applyFill="1" applyBorder="1" applyAlignment="1">
      <alignment wrapText="1"/>
    </xf>
    <xf numFmtId="0" fontId="0" fillId="0" borderId="1" xfId="0" applyBorder="1" applyAlignment="1">
      <alignment horizontal="center" wrapText="1"/>
    </xf>
    <xf numFmtId="166" fontId="3" fillId="3" borderId="1" xfId="0" applyNumberFormat="1" applyFont="1" applyFill="1" applyBorder="1"/>
    <xf numFmtId="43" fontId="0" fillId="0" borderId="0" xfId="1" applyFont="1"/>
    <xf numFmtId="166" fontId="0" fillId="0" borderId="0" xfId="1" applyNumberFormat="1" applyFont="1"/>
    <xf numFmtId="166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107002</xdr:colOff>
      <xdr:row>46</xdr:row>
      <xdr:rowOff>48855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48512D5-B23B-42CC-B206-CBC4F4684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56602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392707</xdr:colOff>
      <xdr:row>45</xdr:row>
      <xdr:rowOff>163144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337B6A4-21BC-4D13-9212-323ABBF30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32707" cy="8735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392707</xdr:colOff>
      <xdr:row>46</xdr:row>
      <xdr:rowOff>144118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D319E3-2FBC-487F-B03B-5A5363681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32707" cy="8907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42"/>
  <sheetViews>
    <sheetView tabSelected="1" topLeftCell="A3" workbookViewId="0">
      <selection activeCell="M22" sqref="M22"/>
    </sheetView>
  </sheetViews>
  <sheetFormatPr defaultRowHeight="15" x14ac:dyDescent="0.25"/>
  <cols>
    <col min="1" max="1" width="23.5703125" customWidth="1"/>
    <col min="2" max="2" width="14.28515625" bestFit="1" customWidth="1"/>
    <col min="3" max="3" width="13.7109375" bestFit="1" customWidth="1"/>
    <col min="4" max="4" width="14.28515625" bestFit="1" customWidth="1"/>
    <col min="5" max="5" width="12.5703125" bestFit="1" customWidth="1"/>
    <col min="6" max="6" width="14.28515625" bestFit="1" customWidth="1"/>
    <col min="7" max="7" width="13.85546875" bestFit="1" customWidth="1"/>
    <col min="9" max="9" width="20" bestFit="1" customWidth="1"/>
    <col min="10" max="10" width="12.28515625" bestFit="1" customWidth="1"/>
    <col min="11" max="11" width="10" bestFit="1" customWidth="1"/>
    <col min="13" max="13" width="12.5703125" bestFit="1" customWidth="1"/>
  </cols>
  <sheetData>
    <row r="3" spans="1:16" x14ac:dyDescent="0.25">
      <c r="A3" s="3"/>
      <c r="B3" s="3"/>
      <c r="C3" s="3"/>
      <c r="D3" s="17"/>
      <c r="N3">
        <v>8.7799999999999994</v>
      </c>
      <c r="O3">
        <v>8.69</v>
      </c>
      <c r="P3">
        <f>O3*N3</f>
        <v>76.298199999999994</v>
      </c>
    </row>
    <row r="4" spans="1:16" ht="16.5" x14ac:dyDescent="0.3">
      <c r="A4" s="15"/>
      <c r="B4" s="16"/>
      <c r="C4" s="16"/>
      <c r="D4" s="16"/>
      <c r="N4">
        <v>9.8800000000000008</v>
      </c>
      <c r="O4">
        <v>7.37</v>
      </c>
      <c r="P4">
        <f t="shared" ref="P4:P9" si="0">O4*N4</f>
        <v>72.815600000000003</v>
      </c>
    </row>
    <row r="5" spans="1:16" ht="16.5" x14ac:dyDescent="0.3">
      <c r="A5" s="4" t="s">
        <v>4</v>
      </c>
      <c r="B5" s="4">
        <v>2024</v>
      </c>
      <c r="C5" s="4"/>
      <c r="D5" s="3"/>
      <c r="I5" s="3" t="s">
        <v>1</v>
      </c>
      <c r="J5" s="3"/>
      <c r="K5" s="3"/>
      <c r="L5" s="3"/>
      <c r="N5">
        <v>5.31</v>
      </c>
      <c r="O5">
        <v>3.15</v>
      </c>
      <c r="P5">
        <f t="shared" si="0"/>
        <v>16.726499999999998</v>
      </c>
    </row>
    <row r="6" spans="1:16" ht="16.5" x14ac:dyDescent="0.3">
      <c r="A6" s="4" t="s">
        <v>5</v>
      </c>
      <c r="B6" s="4">
        <v>2005</v>
      </c>
      <c r="C6" s="4"/>
      <c r="D6" s="3"/>
      <c r="I6" s="3">
        <v>2005</v>
      </c>
      <c r="J6" s="3">
        <v>2024</v>
      </c>
      <c r="K6" s="3">
        <f>J6-I6</f>
        <v>19</v>
      </c>
      <c r="L6" s="3">
        <f>K6-60</f>
        <v>-41</v>
      </c>
      <c r="N6">
        <v>3.56</v>
      </c>
      <c r="O6">
        <v>5.04</v>
      </c>
      <c r="P6">
        <f t="shared" si="0"/>
        <v>17.942399999999999</v>
      </c>
    </row>
    <row r="7" spans="1:16" ht="16.5" x14ac:dyDescent="0.3">
      <c r="A7" s="4" t="s">
        <v>6</v>
      </c>
      <c r="B7" s="4">
        <f>B5-B6</f>
        <v>19</v>
      </c>
      <c r="C7" s="4">
        <f>100-B7</f>
        <v>81</v>
      </c>
      <c r="D7" s="3"/>
      <c r="I7" s="3"/>
      <c r="J7" s="3"/>
      <c r="K7" s="3"/>
      <c r="N7">
        <v>2.4300000000000002</v>
      </c>
      <c r="O7">
        <v>3.64</v>
      </c>
      <c r="P7">
        <f t="shared" si="0"/>
        <v>8.8452000000000002</v>
      </c>
    </row>
    <row r="8" spans="1:16" ht="30.75" x14ac:dyDescent="0.3">
      <c r="A8" s="4"/>
      <c r="B8" s="4">
        <f>B7-60</f>
        <v>-41</v>
      </c>
      <c r="C8" s="4"/>
      <c r="D8" s="3"/>
      <c r="H8" s="12"/>
      <c r="I8" s="13" t="s">
        <v>22</v>
      </c>
      <c r="J8" s="19" t="s">
        <v>26</v>
      </c>
      <c r="K8" s="13"/>
      <c r="N8">
        <v>9.91</v>
      </c>
      <c r="O8">
        <v>10.78</v>
      </c>
      <c r="P8">
        <f t="shared" si="0"/>
        <v>106.82979999999999</v>
      </c>
    </row>
    <row r="9" spans="1:16" ht="16.5" x14ac:dyDescent="0.3">
      <c r="A9" s="4" t="s">
        <v>7</v>
      </c>
      <c r="B9" s="8">
        <f>625*2700</f>
        <v>1687500</v>
      </c>
      <c r="C9" s="8"/>
      <c r="D9" s="8"/>
      <c r="H9" s="12"/>
      <c r="I9" s="13"/>
      <c r="J9" s="13">
        <v>625</v>
      </c>
      <c r="K9" s="13"/>
      <c r="N9">
        <v>6.51</v>
      </c>
      <c r="O9">
        <v>10.55</v>
      </c>
      <c r="P9">
        <f t="shared" si="0"/>
        <v>68.680500000000009</v>
      </c>
    </row>
    <row r="10" spans="1:16" ht="16.5" x14ac:dyDescent="0.3">
      <c r="A10" s="4" t="s">
        <v>8</v>
      </c>
      <c r="B10" s="4"/>
      <c r="C10" s="4"/>
      <c r="D10" s="3"/>
      <c r="H10" s="12"/>
      <c r="I10" s="13"/>
      <c r="J10" s="13"/>
      <c r="K10" s="13"/>
      <c r="P10">
        <f>SUM(P3:P9)</f>
        <v>368.13819999999998</v>
      </c>
    </row>
    <row r="11" spans="1:16" ht="16.5" x14ac:dyDescent="0.3">
      <c r="A11" s="4"/>
      <c r="B11" s="4"/>
      <c r="C11" s="4"/>
      <c r="D11" s="3"/>
      <c r="H11" s="12"/>
      <c r="I11" s="13"/>
      <c r="J11" s="13"/>
      <c r="K11" s="13"/>
    </row>
    <row r="12" spans="1:16" ht="16.5" x14ac:dyDescent="0.3">
      <c r="A12" s="4" t="s">
        <v>9</v>
      </c>
      <c r="B12" s="4">
        <f>100-10</f>
        <v>90</v>
      </c>
      <c r="C12" s="4"/>
      <c r="D12" s="3"/>
      <c r="I12" s="3"/>
      <c r="J12" s="3"/>
      <c r="K12" s="3"/>
    </row>
    <row r="13" spans="1:16" ht="16.5" x14ac:dyDescent="0.3">
      <c r="A13" s="4" t="s">
        <v>10</v>
      </c>
      <c r="B13" s="4">
        <f>B12*B7/60</f>
        <v>28.5</v>
      </c>
      <c r="C13" s="4"/>
      <c r="D13" s="4"/>
    </row>
    <row r="14" spans="1:16" ht="16.5" x14ac:dyDescent="0.3">
      <c r="A14" s="4"/>
      <c r="B14" s="9">
        <f>B13%</f>
        <v>0.28499999999999998</v>
      </c>
      <c r="C14" s="9"/>
      <c r="D14" s="14"/>
    </row>
    <row r="15" spans="1:16" ht="16.5" x14ac:dyDescent="0.3">
      <c r="A15" s="4" t="s">
        <v>11</v>
      </c>
      <c r="B15" s="8">
        <f>ROUND((B9*B14),0)</f>
        <v>480938</v>
      </c>
      <c r="C15" s="8"/>
      <c r="D15" s="8"/>
    </row>
    <row r="16" spans="1:16" ht="16.5" x14ac:dyDescent="0.3">
      <c r="A16" s="4" t="s">
        <v>2</v>
      </c>
      <c r="B16" s="8">
        <v>625</v>
      </c>
      <c r="C16" s="8"/>
      <c r="D16" s="7"/>
      <c r="N16">
        <v>368</v>
      </c>
    </row>
    <row r="17" spans="1:14" ht="16.5" x14ac:dyDescent="0.3">
      <c r="A17" s="4" t="s">
        <v>21</v>
      </c>
      <c r="B17" s="4">
        <v>15000</v>
      </c>
      <c r="C17" s="4"/>
      <c r="D17" s="3"/>
      <c r="I17" t="s">
        <v>23</v>
      </c>
      <c r="J17" t="s">
        <v>25</v>
      </c>
      <c r="K17" t="s">
        <v>24</v>
      </c>
      <c r="N17">
        <f>N16*1.2</f>
        <v>441.59999999999997</v>
      </c>
    </row>
    <row r="18" spans="1:14" ht="16.5" x14ac:dyDescent="0.3">
      <c r="A18" s="4" t="s">
        <v>12</v>
      </c>
      <c r="B18" s="8">
        <f>B17*B16</f>
        <v>9375000</v>
      </c>
      <c r="C18" s="8"/>
      <c r="D18" s="7"/>
      <c r="I18">
        <v>453</v>
      </c>
      <c r="N18">
        <f>N17*1.3</f>
        <v>574.07999999999993</v>
      </c>
    </row>
    <row r="19" spans="1:14" ht="33" x14ac:dyDescent="0.3">
      <c r="A19" s="18" t="s">
        <v>13</v>
      </c>
      <c r="B19" s="11">
        <f>B18-B15</f>
        <v>8894062</v>
      </c>
      <c r="C19" s="11">
        <f>B19/625</f>
        <v>14230.4992</v>
      </c>
      <c r="D19" s="11"/>
    </row>
    <row r="20" spans="1:14" ht="16.5" x14ac:dyDescent="0.3">
      <c r="A20" s="10" t="s">
        <v>14</v>
      </c>
      <c r="B20" s="20">
        <f>B19*0.9</f>
        <v>8004655.7999999998</v>
      </c>
      <c r="C20" s="11"/>
      <c r="D20" s="11"/>
      <c r="J20" s="21">
        <v>142910</v>
      </c>
      <c r="K20" s="22">
        <f>J20/10.764</f>
        <v>13276.662950575996</v>
      </c>
      <c r="L20" s="23"/>
      <c r="M20" s="21">
        <f>625*11995</f>
        <v>7496875</v>
      </c>
    </row>
    <row r="21" spans="1:14" ht="16.5" x14ac:dyDescent="0.3">
      <c r="A21" s="10" t="s">
        <v>15</v>
      </c>
      <c r="B21" s="20">
        <f>B19*0.8</f>
        <v>7115249.6000000006</v>
      </c>
      <c r="C21" s="11"/>
      <c r="D21" s="11"/>
      <c r="J21" s="21">
        <v>70290</v>
      </c>
      <c r="K21" s="22"/>
      <c r="L21" s="23"/>
    </row>
    <row r="22" spans="1:14" ht="16.5" x14ac:dyDescent="0.3">
      <c r="A22" s="10" t="s">
        <v>16</v>
      </c>
      <c r="B22" s="11">
        <f>B19*0.025/12</f>
        <v>18529.295833333334</v>
      </c>
      <c r="C22" s="11"/>
      <c r="D22" s="11"/>
      <c r="J22" s="21"/>
      <c r="K22" s="22"/>
      <c r="L22" s="23"/>
    </row>
    <row r="23" spans="1:14" x14ac:dyDescent="0.25">
      <c r="J23" s="21">
        <f>J20-J21</f>
        <v>72620</v>
      </c>
      <c r="K23" s="22"/>
      <c r="L23" s="23"/>
    </row>
    <row r="24" spans="1:14" x14ac:dyDescent="0.25">
      <c r="B24" s="1"/>
      <c r="J24" s="21">
        <f>J23*81%</f>
        <v>58822.200000000004</v>
      </c>
      <c r="K24" s="22"/>
      <c r="L24" s="23"/>
    </row>
    <row r="25" spans="1:14" x14ac:dyDescent="0.25">
      <c r="B25" s="1">
        <f>B19/625</f>
        <v>14230.4992</v>
      </c>
      <c r="J25" s="21"/>
      <c r="K25" s="22"/>
      <c r="L25" s="23"/>
    </row>
    <row r="26" spans="1:14" x14ac:dyDescent="0.25">
      <c r="J26" s="22">
        <f>J24+J21</f>
        <v>129112.20000000001</v>
      </c>
      <c r="K26" s="22">
        <f>J26/10.764</f>
        <v>11994.816053511708</v>
      </c>
      <c r="L26" s="23"/>
    </row>
    <row r="27" spans="1:14" x14ac:dyDescent="0.25">
      <c r="J27" s="21"/>
      <c r="K27" s="21"/>
    </row>
    <row r="29" spans="1:14" x14ac:dyDescent="0.25">
      <c r="E29" t="s">
        <v>17</v>
      </c>
    </row>
    <row r="30" spans="1:14" x14ac:dyDescent="0.25">
      <c r="D30" s="3" t="s">
        <v>3</v>
      </c>
      <c r="E30" s="3" t="s">
        <v>18</v>
      </c>
      <c r="F30" s="3" t="s">
        <v>0</v>
      </c>
      <c r="G30" s="3" t="s">
        <v>19</v>
      </c>
      <c r="H30" s="3" t="s">
        <v>20</v>
      </c>
      <c r="I30" s="3"/>
    </row>
    <row r="31" spans="1:14" x14ac:dyDescent="0.25">
      <c r="D31" s="3">
        <v>600</v>
      </c>
      <c r="E31" s="5">
        <v>450</v>
      </c>
      <c r="F31" s="3">
        <v>8500000</v>
      </c>
      <c r="G31" s="3">
        <f t="shared" ref="G31:G36" si="1">F31/E31</f>
        <v>18888.888888888891</v>
      </c>
      <c r="H31" s="3">
        <f t="shared" ref="H31:H36" si="2">F31/D31</f>
        <v>14166.666666666666</v>
      </c>
      <c r="I31" s="3">
        <f>D31/E31</f>
        <v>1.3333333333333333</v>
      </c>
    </row>
    <row r="32" spans="1:14" x14ac:dyDescent="0.25">
      <c r="D32" s="3">
        <v>600</v>
      </c>
      <c r="E32" s="5">
        <v>526</v>
      </c>
      <c r="F32" s="3">
        <v>9000000</v>
      </c>
      <c r="G32" s="3">
        <f t="shared" si="1"/>
        <v>17110.266159695817</v>
      </c>
      <c r="H32" s="3">
        <f>G32/1.2</f>
        <v>14258.555133079848</v>
      </c>
      <c r="I32" s="3">
        <f>F32/D32</f>
        <v>15000</v>
      </c>
    </row>
    <row r="33" spans="4:14" x14ac:dyDescent="0.25">
      <c r="D33" s="3">
        <v>556</v>
      </c>
      <c r="E33" s="5">
        <v>456</v>
      </c>
      <c r="F33" s="7">
        <v>9500000</v>
      </c>
      <c r="G33" s="3">
        <f t="shared" si="1"/>
        <v>20833.333333333332</v>
      </c>
      <c r="H33" s="3">
        <f t="shared" si="2"/>
        <v>17086.330935251797</v>
      </c>
      <c r="I33" s="3">
        <f>D33/E33</f>
        <v>1.2192982456140351</v>
      </c>
    </row>
    <row r="34" spans="4:14" x14ac:dyDescent="0.25">
      <c r="D34" s="3"/>
      <c r="E34" s="5"/>
      <c r="F34" s="7"/>
      <c r="G34" s="6" t="e">
        <f t="shared" si="1"/>
        <v>#DIV/0!</v>
      </c>
      <c r="H34" s="6" t="e">
        <f t="shared" si="2"/>
        <v>#DIV/0!</v>
      </c>
      <c r="I34" s="3" t="e">
        <f>D34/E34</f>
        <v>#DIV/0!</v>
      </c>
    </row>
    <row r="35" spans="4:14" x14ac:dyDescent="0.25">
      <c r="D35" s="3"/>
      <c r="E35" s="6"/>
      <c r="F35" s="6"/>
      <c r="G35" s="6" t="e">
        <f t="shared" si="1"/>
        <v>#DIV/0!</v>
      </c>
      <c r="H35" s="6" t="e">
        <f t="shared" si="2"/>
        <v>#DIV/0!</v>
      </c>
      <c r="I35" s="3"/>
    </row>
    <row r="36" spans="4:14" x14ac:dyDescent="0.25">
      <c r="D36" s="6"/>
      <c r="E36" s="6"/>
      <c r="F36" s="6"/>
      <c r="G36" s="6" t="e">
        <f t="shared" si="1"/>
        <v>#DIV/0!</v>
      </c>
      <c r="H36" s="6" t="e">
        <f t="shared" si="2"/>
        <v>#DIV/0!</v>
      </c>
      <c r="I36" s="3"/>
    </row>
    <row r="38" spans="4:14" x14ac:dyDescent="0.25">
      <c r="D38" s="3"/>
      <c r="E38" s="2">
        <f>53.19*10.764</f>
        <v>572.53715999999997</v>
      </c>
      <c r="F38" s="2">
        <v>7600000</v>
      </c>
      <c r="G38" s="3">
        <f>F38/E38</f>
        <v>13274.247561503258</v>
      </c>
      <c r="H38">
        <v>399000</v>
      </c>
      <c r="I38">
        <v>30000</v>
      </c>
      <c r="J38" s="3">
        <f>I38+H38+F38</f>
        <v>8029000</v>
      </c>
      <c r="K38" s="3">
        <f>J38/E38</f>
        <v>14023.543904119691</v>
      </c>
      <c r="L38" s="7" t="e">
        <f>F38/D38</f>
        <v>#DIV/0!</v>
      </c>
      <c r="M38" s="3"/>
      <c r="N38">
        <f>F38/E38</f>
        <v>13274.247561503258</v>
      </c>
    </row>
    <row r="39" spans="4:14" x14ac:dyDescent="0.25">
      <c r="D39" s="3"/>
      <c r="E39" s="2">
        <f>25.09*10.764</f>
        <v>270.06876</v>
      </c>
      <c r="F39" s="2">
        <v>3450000</v>
      </c>
      <c r="G39" s="3">
        <f>F39/E39</f>
        <v>12774.524532196912</v>
      </c>
      <c r="H39">
        <v>207000</v>
      </c>
      <c r="I39">
        <v>30000</v>
      </c>
      <c r="J39" s="3">
        <f>I39+H39+F39</f>
        <v>3687000</v>
      </c>
      <c r="K39" s="3">
        <f>J39/E39</f>
        <v>13652.07882614783</v>
      </c>
      <c r="L39" s="7" t="e">
        <f>F39/D39</f>
        <v>#DIV/0!</v>
      </c>
      <c r="M39" s="3" t="e">
        <f>F39/D39</f>
        <v>#DIV/0!</v>
      </c>
      <c r="N39">
        <f>F39/E39</f>
        <v>12774.524532196912</v>
      </c>
    </row>
    <row r="40" spans="4:14" x14ac:dyDescent="0.25">
      <c r="D40" s="3"/>
      <c r="E40" s="3"/>
      <c r="F40" s="3"/>
      <c r="G40" s="3" t="e">
        <f>F40/E40</f>
        <v>#DIV/0!</v>
      </c>
      <c r="H40" s="3">
        <v>744000</v>
      </c>
      <c r="I40">
        <v>30000</v>
      </c>
      <c r="J40" s="3">
        <f>I40+H40+F40</f>
        <v>774000</v>
      </c>
      <c r="K40" s="3" t="e">
        <f>J40/E40</f>
        <v>#DIV/0!</v>
      </c>
      <c r="L40" s="3" t="e">
        <f>F40/D40</f>
        <v>#DIV/0!</v>
      </c>
      <c r="M40" s="3"/>
      <c r="N40" t="e">
        <f>F40/E40</f>
        <v>#DIV/0!</v>
      </c>
    </row>
    <row r="41" spans="4:14" x14ac:dyDescent="0.25">
      <c r="D41" s="3"/>
      <c r="E41" s="3"/>
      <c r="F41" s="3"/>
      <c r="G41" s="3" t="e">
        <f>F41/E41</f>
        <v>#DIV/0!</v>
      </c>
      <c r="H41" s="3">
        <v>864000</v>
      </c>
      <c r="I41" s="3">
        <v>30000</v>
      </c>
      <c r="J41" s="3">
        <f>I41+H41+F41</f>
        <v>894000</v>
      </c>
      <c r="K41" s="3" t="e">
        <f>J41/E41</f>
        <v>#DIV/0!</v>
      </c>
      <c r="L41" s="3" t="e">
        <f>F41/D41</f>
        <v>#DIV/0!</v>
      </c>
      <c r="M41" s="3"/>
      <c r="N41" t="e">
        <f>F41/E41</f>
        <v>#DIV/0!</v>
      </c>
    </row>
    <row r="42" spans="4:14" x14ac:dyDescent="0.25">
      <c r="N42" t="e">
        <f>AVERAGE(N38:N41)</f>
        <v>#DIV/0!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85" zoomScaleNormal="8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70" zoomScaleNormal="7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>
      <selection activeCell="Z58" sqref="Z5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</vt:lpstr>
      <vt:lpstr>Sheet7</vt:lpstr>
      <vt:lpstr>Sheet6</vt:lpstr>
      <vt:lpstr>Sheet5</vt:lpstr>
      <vt:lpstr>Sheet4</vt:lpstr>
      <vt:lpstr>Sheet1</vt:lpstr>
      <vt:lpstr>Sheet2</vt:lpstr>
      <vt:lpstr>Sheet3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2024-05-04T11:04:23Z</dcterms:modified>
</cp:coreProperties>
</file>