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10" sheetId="10" r:id="rId2"/>
    <sheet name="Sheet8" sheetId="8" r:id="rId3"/>
    <sheet name="Sheet9" sheetId="9" r:id="rId4"/>
    <sheet name="Sheet7" sheetId="7" r:id="rId5"/>
    <sheet name="Sheet6" sheetId="6" r:id="rId6"/>
    <sheet name="Sheet2" sheetId="2" r:id="rId7"/>
    <sheet name="Sheet3" sheetId="3" r:id="rId8"/>
    <sheet name="Sheet4" sheetId="4" r:id="rId9"/>
    <sheet name="Sheet5" sheetId="5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1" l="1"/>
  <c r="C40" i="1"/>
  <c r="C35" i="1"/>
  <c r="C36" i="1"/>
  <c r="C37" i="1"/>
  <c r="C38" i="1"/>
  <c r="C39" i="1"/>
  <c r="C34" i="1"/>
  <c r="S3" i="1"/>
  <c r="R3" i="1"/>
  <c r="R2" i="1"/>
  <c r="B23" i="1"/>
  <c r="O21" i="1"/>
  <c r="O19" i="1"/>
  <c r="O8" i="1"/>
  <c r="O9" i="1" s="1"/>
  <c r="O6" i="1"/>
  <c r="O4" i="1"/>
  <c r="O3" i="1"/>
  <c r="O12" i="1" s="1"/>
  <c r="O10" i="1" l="1"/>
  <c r="O11" i="1" s="1"/>
  <c r="O13" i="1" s="1"/>
  <c r="O16" i="1" s="1"/>
  <c r="O18" i="1" l="1"/>
  <c r="O17" i="1"/>
  <c r="O20" i="1"/>
  <c r="F23" i="1" l="1"/>
  <c r="D23" i="1"/>
  <c r="C21" i="1"/>
  <c r="C22" i="1"/>
  <c r="C20" i="1"/>
  <c r="F3" i="1" l="1"/>
  <c r="E3" i="1"/>
  <c r="E4" i="1"/>
  <c r="F4" i="1" s="1"/>
  <c r="H4" i="1" s="1"/>
  <c r="D13" i="1"/>
  <c r="B13" i="1"/>
  <c r="L4" i="1"/>
  <c r="L3" i="1"/>
  <c r="H3" i="1"/>
  <c r="H2" i="1"/>
  <c r="F2" i="1"/>
  <c r="E2" i="1"/>
</calcChain>
</file>

<file path=xl/sharedStrings.xml><?xml version="1.0" encoding="utf-8"?>
<sst xmlns="http://schemas.openxmlformats.org/spreadsheetml/2006/main" count="37" uniqueCount="32">
  <si>
    <t>Carpet</t>
  </si>
  <si>
    <t>FB</t>
  </si>
  <si>
    <t>CB</t>
  </si>
  <si>
    <t>Terrace</t>
  </si>
  <si>
    <t>BU</t>
  </si>
  <si>
    <t>17.05.2022</t>
  </si>
  <si>
    <t>OC</t>
  </si>
  <si>
    <t>Agreement</t>
  </si>
  <si>
    <t>Previous Valuation Report</t>
  </si>
  <si>
    <t>29.03.2022</t>
  </si>
  <si>
    <t>Loan Amt</t>
  </si>
  <si>
    <t>CC</t>
  </si>
  <si>
    <t>Agree</t>
  </si>
  <si>
    <t>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</si>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</sst>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3" borderId="0" xfId="0" applyFill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36</xdr:row>
      <xdr:rowOff>29536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37</xdr:row>
      <xdr:rowOff>20036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7068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402148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32548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363787</xdr:colOff>
      <xdr:row>34</xdr:row>
      <xdr:rowOff>181904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6658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38</xdr:row>
      <xdr:rowOff>77221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topLeftCell="A16" workbookViewId="0">
      <selection activeCell="C41" sqref="C41"/>
    </sheetView>
  </sheetViews>
  <sheetFormatPr defaultRowHeight="15" x14ac:dyDescent="0.25"/>
  <cols>
    <col min="1" max="1" width="24.5703125" bestFit="1" customWidth="1"/>
    <col min="14" max="14" width="19.5703125" bestFit="1" customWidth="1"/>
    <col min="15" max="15" width="12.140625" bestFit="1" customWidth="1"/>
  </cols>
  <sheetData>
    <row r="1" spans="1:19" ht="16.5" x14ac:dyDescent="0.3">
      <c r="A1" t="s">
        <v>0</v>
      </c>
      <c r="B1" t="s">
        <v>1</v>
      </c>
      <c r="C1" t="s">
        <v>2</v>
      </c>
      <c r="D1" t="s">
        <v>3</v>
      </c>
      <c r="N1" s="2" t="s">
        <v>14</v>
      </c>
      <c r="O1" s="3">
        <v>15000</v>
      </c>
      <c r="R1">
        <v>26620</v>
      </c>
      <c r="S1">
        <v>2024</v>
      </c>
    </row>
    <row r="2" spans="1:19" ht="33" x14ac:dyDescent="0.3">
      <c r="A2">
        <v>30.143999999999998</v>
      </c>
      <c r="B2">
        <v>5.9889999999999999</v>
      </c>
      <c r="D2">
        <v>4.8230000000000004</v>
      </c>
      <c r="E2">
        <f>SUM(A2:D2)</f>
        <v>40.955999999999996</v>
      </c>
      <c r="F2">
        <f>E2*10.764</f>
        <v>440.85038399999991</v>
      </c>
      <c r="G2">
        <v>6300000</v>
      </c>
      <c r="H2">
        <f>G2/F2</f>
        <v>14290.562577801909</v>
      </c>
      <c r="L2">
        <v>15000</v>
      </c>
      <c r="N2" s="4" t="s">
        <v>15</v>
      </c>
      <c r="O2" s="3">
        <v>2700</v>
      </c>
      <c r="R2">
        <f>R1/100*110</f>
        <v>29282</v>
      </c>
      <c r="S2">
        <v>2016</v>
      </c>
    </row>
    <row r="3" spans="1:19" ht="16.5" x14ac:dyDescent="0.3">
      <c r="A3">
        <v>30.143999999999998</v>
      </c>
      <c r="B3">
        <v>5.9889999999999999</v>
      </c>
      <c r="D3">
        <v>4.8230000000000004</v>
      </c>
      <c r="E3">
        <f t="shared" ref="E3:E8" si="0">SUM(A3:D3)</f>
        <v>40.955999999999996</v>
      </c>
      <c r="F3">
        <f t="shared" ref="F3:F8" si="1">E3*10.764</f>
        <v>440.85038399999991</v>
      </c>
      <c r="G3">
        <v>6600000</v>
      </c>
      <c r="H3">
        <f t="shared" ref="H3:H8" si="2">G3/F3</f>
        <v>14971.065557697239</v>
      </c>
      <c r="L3">
        <f>L2/1.2</f>
        <v>12500</v>
      </c>
      <c r="N3" s="2" t="s">
        <v>16</v>
      </c>
      <c r="O3" s="3">
        <f>O1-O2</f>
        <v>12300</v>
      </c>
      <c r="R3">
        <f>R2/10.764</f>
        <v>2720.3641768859161</v>
      </c>
      <c r="S3">
        <f>S1-S2</f>
        <v>8</v>
      </c>
    </row>
    <row r="4" spans="1:19" ht="16.5" x14ac:dyDescent="0.3">
      <c r="A4">
        <v>32.692</v>
      </c>
      <c r="B4">
        <v>4.5060000000000002</v>
      </c>
      <c r="D4">
        <v>4.5229999999999997</v>
      </c>
      <c r="E4">
        <f t="shared" si="0"/>
        <v>41.721000000000004</v>
      </c>
      <c r="F4">
        <f t="shared" si="1"/>
        <v>449.08484400000003</v>
      </c>
      <c r="G4">
        <v>4500000</v>
      </c>
      <c r="H4">
        <f t="shared" si="2"/>
        <v>10020.378242824867</v>
      </c>
      <c r="L4">
        <f>L3/1.3</f>
        <v>9615.3846153846152</v>
      </c>
      <c r="N4" s="2" t="s">
        <v>17</v>
      </c>
      <c r="O4" s="3">
        <f>O2*1</f>
        <v>2700</v>
      </c>
    </row>
    <row r="5" spans="1:19" ht="16.5" x14ac:dyDescent="0.3">
      <c r="N5" s="2" t="s">
        <v>18</v>
      </c>
      <c r="O5" s="5">
        <v>8</v>
      </c>
    </row>
    <row r="6" spans="1:19" ht="16.5" x14ac:dyDescent="0.3">
      <c r="N6" s="2" t="s">
        <v>19</v>
      </c>
      <c r="O6" s="5">
        <f>O7-O5</f>
        <v>52</v>
      </c>
    </row>
    <row r="7" spans="1:19" ht="16.5" x14ac:dyDescent="0.3">
      <c r="N7" s="2" t="s">
        <v>20</v>
      </c>
      <c r="O7" s="5">
        <v>60</v>
      </c>
    </row>
    <row r="8" spans="1:19" ht="33" x14ac:dyDescent="0.3">
      <c r="N8" s="4" t="s">
        <v>21</v>
      </c>
      <c r="O8" s="5">
        <f>90*O5/O7</f>
        <v>12</v>
      </c>
    </row>
    <row r="9" spans="1:19" ht="16.5" x14ac:dyDescent="0.3">
      <c r="N9" s="2"/>
      <c r="O9" s="6">
        <f>O8%</f>
        <v>0.12</v>
      </c>
    </row>
    <row r="10" spans="1:19" ht="16.5" x14ac:dyDescent="0.3">
      <c r="N10" s="2" t="s">
        <v>22</v>
      </c>
      <c r="O10" s="3">
        <f>O4*O9</f>
        <v>324</v>
      </c>
    </row>
    <row r="11" spans="1:19" ht="16.5" x14ac:dyDescent="0.3">
      <c r="N11" s="2" t="s">
        <v>23</v>
      </c>
      <c r="O11" s="3">
        <f>O4-O10</f>
        <v>2376</v>
      </c>
    </row>
    <row r="12" spans="1:19" ht="16.5" x14ac:dyDescent="0.3">
      <c r="A12" t="s">
        <v>4</v>
      </c>
      <c r="N12" s="2" t="s">
        <v>16</v>
      </c>
      <c r="O12" s="3">
        <f>O3</f>
        <v>12300</v>
      </c>
    </row>
    <row r="13" spans="1:19" ht="16.5" x14ac:dyDescent="0.3">
      <c r="A13">
        <v>40.314999999999998</v>
      </c>
      <c r="B13">
        <f>A13*10.764</f>
        <v>433.95065999999997</v>
      </c>
      <c r="C13">
        <v>4000000</v>
      </c>
      <c r="D13">
        <f>C13/B13</f>
        <v>9217.6377839821707</v>
      </c>
      <c r="N13" s="2" t="s">
        <v>24</v>
      </c>
      <c r="O13" s="3">
        <f>O12+O11</f>
        <v>14676</v>
      </c>
    </row>
    <row r="14" spans="1:19" ht="16.5" x14ac:dyDescent="0.3">
      <c r="N14" s="2"/>
      <c r="O14" s="5"/>
    </row>
    <row r="15" spans="1:19" ht="16.5" x14ac:dyDescent="0.3">
      <c r="A15" s="1" t="s">
        <v>8</v>
      </c>
      <c r="B15" s="1"/>
      <c r="C15" s="1"/>
      <c r="D15" s="1"/>
      <c r="E15" s="1"/>
      <c r="F15" s="1"/>
      <c r="N15" s="7" t="s">
        <v>25</v>
      </c>
      <c r="O15" s="8">
        <v>437</v>
      </c>
    </row>
    <row r="16" spans="1:19" ht="16.5" x14ac:dyDescent="0.3">
      <c r="A16" s="1" t="s">
        <v>5</v>
      </c>
      <c r="B16" s="1"/>
      <c r="C16" s="1"/>
      <c r="D16" s="1"/>
      <c r="E16" s="1"/>
      <c r="F16" s="1"/>
      <c r="N16" s="7" t="s">
        <v>26</v>
      </c>
      <c r="O16" s="9">
        <f>O13*O15</f>
        <v>6413412</v>
      </c>
    </row>
    <row r="17" spans="1:15" ht="16.5" x14ac:dyDescent="0.3">
      <c r="A17" s="1" t="s">
        <v>6</v>
      </c>
      <c r="B17" s="1">
        <v>2016</v>
      </c>
      <c r="C17" s="1"/>
      <c r="D17" s="1"/>
      <c r="E17" s="1"/>
      <c r="F17" s="1"/>
      <c r="N17" s="10" t="s">
        <v>27</v>
      </c>
      <c r="O17" s="11">
        <f>O16*90%</f>
        <v>5772070.7999999998</v>
      </c>
    </row>
    <row r="18" spans="1:15" ht="16.5" x14ac:dyDescent="0.3">
      <c r="A18" s="1"/>
      <c r="B18" s="1"/>
      <c r="C18" s="1"/>
      <c r="D18" s="1"/>
      <c r="E18" s="1"/>
      <c r="F18" s="1"/>
      <c r="N18" s="10" t="s">
        <v>28</v>
      </c>
      <c r="O18" s="11">
        <f>O16*80%</f>
        <v>5130729.6000000006</v>
      </c>
    </row>
    <row r="19" spans="1:15" ht="16.5" x14ac:dyDescent="0.3">
      <c r="A19" s="1" t="s">
        <v>7</v>
      </c>
      <c r="B19" s="1"/>
      <c r="C19" s="1"/>
      <c r="D19" s="1"/>
      <c r="E19" s="1"/>
      <c r="F19" s="1"/>
      <c r="N19" s="10" t="s">
        <v>29</v>
      </c>
      <c r="O19" s="11">
        <f>333.6*O2</f>
        <v>900720.00000000012</v>
      </c>
    </row>
    <row r="20" spans="1:15" ht="16.5" x14ac:dyDescent="0.3">
      <c r="A20" s="1" t="s">
        <v>0</v>
      </c>
      <c r="B20" s="1">
        <v>30.19</v>
      </c>
      <c r="C20" s="1">
        <f>B20*10.764</f>
        <v>324.96515999999997</v>
      </c>
      <c r="D20" s="1">
        <v>325</v>
      </c>
      <c r="E20" s="1"/>
      <c r="F20" s="1"/>
      <c r="N20" s="12" t="s">
        <v>30</v>
      </c>
      <c r="O20" s="11">
        <f>O16*0.025/12</f>
        <v>13361.275000000001</v>
      </c>
    </row>
    <row r="21" spans="1:15" ht="16.5" x14ac:dyDescent="0.3">
      <c r="A21" s="1" t="s">
        <v>1</v>
      </c>
      <c r="B21" s="1">
        <v>5.9809999999999999</v>
      </c>
      <c r="C21" s="1">
        <f t="shared" ref="C21:C22" si="3">B21*10.764</f>
        <v>64.379483999999991</v>
      </c>
      <c r="D21" s="1">
        <v>65</v>
      </c>
      <c r="E21" s="1"/>
      <c r="F21" s="1"/>
      <c r="N21" s="13" t="s">
        <v>31</v>
      </c>
      <c r="O21" s="14">
        <f>O15*11627</f>
        <v>5080999</v>
      </c>
    </row>
    <row r="22" spans="1:15" x14ac:dyDescent="0.25">
      <c r="A22" s="1" t="s">
        <v>3</v>
      </c>
      <c r="B22" s="1">
        <v>4.41</v>
      </c>
      <c r="C22" s="1">
        <f t="shared" si="3"/>
        <v>47.469239999999999</v>
      </c>
      <c r="D22" s="1">
        <v>47</v>
      </c>
      <c r="E22" s="1"/>
      <c r="F22" s="1"/>
    </row>
    <row r="23" spans="1:15" x14ac:dyDescent="0.25">
      <c r="A23" s="1"/>
      <c r="B23" s="1">
        <f>SUM(B20:B22)</f>
        <v>40.581000000000003</v>
      </c>
      <c r="C23" s="1"/>
      <c r="D23" s="1">
        <f>SUM(D20:D22)</f>
        <v>437</v>
      </c>
      <c r="E23" s="1">
        <v>15200</v>
      </c>
      <c r="F23" s="1">
        <f>E23*D23</f>
        <v>6642400</v>
      </c>
    </row>
    <row r="25" spans="1:15" x14ac:dyDescent="0.25">
      <c r="A25" s="1" t="s">
        <v>7</v>
      </c>
      <c r="C25" t="s">
        <v>11</v>
      </c>
      <c r="D25" s="1">
        <v>70</v>
      </c>
    </row>
    <row r="26" spans="1:15" x14ac:dyDescent="0.25">
      <c r="A26" s="1" t="s">
        <v>9</v>
      </c>
      <c r="C26" t="s">
        <v>12</v>
      </c>
      <c r="D26" s="1">
        <v>92</v>
      </c>
    </row>
    <row r="27" spans="1:15" x14ac:dyDescent="0.25">
      <c r="A27" s="1">
        <v>6000000</v>
      </c>
      <c r="C27" t="s">
        <v>13</v>
      </c>
      <c r="D27" s="1">
        <v>107</v>
      </c>
    </row>
    <row r="29" spans="1:15" x14ac:dyDescent="0.25">
      <c r="A29" t="s">
        <v>10</v>
      </c>
    </row>
    <row r="30" spans="1:15" x14ac:dyDescent="0.25">
      <c r="A30">
        <v>5430000</v>
      </c>
    </row>
    <row r="34" spans="1:3" x14ac:dyDescent="0.25">
      <c r="A34">
        <v>420</v>
      </c>
      <c r="B34">
        <v>7200000</v>
      </c>
      <c r="C34">
        <f>B34/A34</f>
        <v>17142.857142857141</v>
      </c>
    </row>
    <row r="35" spans="1:3" x14ac:dyDescent="0.25">
      <c r="A35">
        <v>440</v>
      </c>
      <c r="B35">
        <v>7000000</v>
      </c>
      <c r="C35">
        <f t="shared" ref="C35:C41" si="4">B35/A35</f>
        <v>15909.09090909091</v>
      </c>
    </row>
    <row r="36" spans="1:3" x14ac:dyDescent="0.25">
      <c r="A36">
        <v>452</v>
      </c>
      <c r="B36">
        <v>6250000</v>
      </c>
      <c r="C36">
        <f t="shared" si="4"/>
        <v>13827.433628318584</v>
      </c>
    </row>
    <row r="37" spans="1:3" x14ac:dyDescent="0.25">
      <c r="A37">
        <v>465</v>
      </c>
      <c r="B37">
        <v>6800000</v>
      </c>
      <c r="C37">
        <f t="shared" si="4"/>
        <v>14623.655913978495</v>
      </c>
    </row>
    <row r="38" spans="1:3" x14ac:dyDescent="0.25">
      <c r="A38">
        <v>430</v>
      </c>
      <c r="B38">
        <v>6300000</v>
      </c>
      <c r="C38">
        <f t="shared" si="4"/>
        <v>14651.162790697674</v>
      </c>
    </row>
    <row r="39" spans="1:3" x14ac:dyDescent="0.25">
      <c r="A39">
        <v>440</v>
      </c>
      <c r="B39">
        <v>6300000</v>
      </c>
      <c r="C39">
        <f t="shared" si="4"/>
        <v>14318.181818181818</v>
      </c>
    </row>
    <row r="40" spans="1:3" x14ac:dyDescent="0.25">
      <c r="A40">
        <v>420</v>
      </c>
      <c r="B40">
        <v>6600000</v>
      </c>
      <c r="C40">
        <f t="shared" si="4"/>
        <v>15714.285714285714</v>
      </c>
    </row>
    <row r="41" spans="1:3" x14ac:dyDescent="0.25">
      <c r="A41">
        <v>450</v>
      </c>
      <c r="B41">
        <v>6500000</v>
      </c>
      <c r="C41">
        <f t="shared" si="4"/>
        <v>14444.444444444445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Sheet10</vt:lpstr>
      <vt:lpstr>Sheet8</vt:lpstr>
      <vt:lpstr>Sheet9</vt:lpstr>
      <vt:lpstr>Sheet7</vt:lpstr>
      <vt:lpstr>Sheet6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2024-05-06T11:16:14Z</dcterms:modified>
</cp:coreProperties>
</file>