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5" l="1"/>
  <c r="I20" i="5" l="1"/>
  <c r="I26" i="5"/>
  <c r="H26" i="5"/>
  <c r="H24" i="5"/>
  <c r="H23" i="5"/>
  <c r="K27" i="5"/>
  <c r="B21" i="5"/>
  <c r="B20" i="5"/>
  <c r="B19" i="5"/>
  <c r="B18" i="5"/>
  <c r="B15" i="5"/>
  <c r="J9" i="5"/>
  <c r="O23" i="5"/>
  <c r="N23" i="5"/>
  <c r="N16" i="5"/>
  <c r="N17" i="5"/>
  <c r="N18" i="5"/>
  <c r="N19" i="5"/>
  <c r="N20" i="5"/>
  <c r="N21" i="5"/>
  <c r="N22" i="5"/>
  <c r="N15" i="5"/>
  <c r="B9" i="5" l="1"/>
  <c r="E38" i="5" l="1"/>
  <c r="L38" i="5" s="1"/>
  <c r="L41" i="5"/>
  <c r="L40" i="5"/>
  <c r="L39" i="5"/>
  <c r="N41" i="5"/>
  <c r="N40" i="5"/>
  <c r="N39" i="5"/>
  <c r="N38" i="5"/>
  <c r="G39" i="5"/>
  <c r="I32" i="5"/>
  <c r="N42" i="5" l="1"/>
  <c r="I34" i="5"/>
  <c r="I33" i="5"/>
  <c r="J41" i="5"/>
  <c r="K41" i="5" s="1"/>
  <c r="G41" i="5"/>
  <c r="J40" i="5"/>
  <c r="G40" i="5"/>
  <c r="M39" i="5"/>
  <c r="J39" i="5"/>
  <c r="J38" i="5"/>
  <c r="G38" i="5"/>
  <c r="H36" i="5"/>
  <c r="G36" i="5"/>
  <c r="H35" i="5"/>
  <c r="G35" i="5"/>
  <c r="H34" i="5"/>
  <c r="G34" i="5"/>
  <c r="H33" i="5"/>
  <c r="G33" i="5"/>
  <c r="G32" i="5"/>
  <c r="H32" i="5" s="1"/>
  <c r="H31" i="5"/>
  <c r="G31" i="5"/>
  <c r="K6" i="5"/>
  <c r="L6" i="5" s="1"/>
  <c r="B12" i="5"/>
  <c r="B7" i="5"/>
  <c r="B8" i="5" l="1"/>
  <c r="B13" i="5"/>
  <c r="B14" i="5" s="1"/>
  <c r="K40" i="5"/>
  <c r="K38" i="5"/>
  <c r="K39" i="5"/>
  <c r="B25" i="5" l="1"/>
  <c r="B22" i="5" l="1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<sst xmlns="http://schemas.openxmlformats.org/spreadsheetml/2006/main" count="26" uniqueCount="26">
  <si>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</si>
  <si>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</si>
  <si>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</si>
  <si>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</si>
  <si>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</si>
  <si>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</si>
  <si>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</si>
  <si>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</si>
  <si>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</si>
  <si>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</si>
  <si>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</si>
  <si>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</si>
  <si>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</si>
  <si>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</si>
  <si>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</si>
  <si>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</si>
  <si>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</si>
  <si>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</si>
  <si>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</si>
  <si>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</si>
  <si>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</si>
  <si>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Rate</t>
  </si>
  <si>
    <t>Built up area</t>
  </si>
  <si>
    <t>Carpet</t>
  </si>
  <si>
    <t>Measurement Carpet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</si>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</sst>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0" fillId="0" borderId="1" xfId="0" applyNumberForma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43" fontId="0" fillId="0" borderId="0" xfId="1" applyFon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343458</xdr:colOff>
      <xdr:row>29</xdr:row>
      <xdr:rowOff>134140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A59133-C155-4DE7-AD8C-6C8A59E50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01058" cy="5658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20669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E923D9-8D32-4E0F-8D43-AB6C0EC4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03069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249301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D9AD19-FFD9-4846-8377-D4B457CC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31701" cy="7887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211196</xdr:colOff>
      <xdr:row>43</xdr:row>
      <xdr:rowOff>10670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9E456F-F9FF-43FD-9918-541931469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93596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7ECE4-EB55-473B-AD00-401E643C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173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5BE5A2-9EC5-4222-9D87-CF2115999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13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42"/>
  <sheetViews>
    <sheetView tabSelected="1" topLeftCell="A4" workbookViewId="0">
      <selection activeCell="D20" sqref="D20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8" max="8" width="11.5703125" bestFit="1" customWidth="1"/>
    <col min="9" max="9" width="20.140625" bestFit="1" customWidth="1"/>
    <col min="10" max="10" width="12.140625" bestFit="1" customWidth="1"/>
    <col min="11" max="11" width="12.5703125" bestFit="1" customWidth="1"/>
  </cols>
  <sheetData>
    <row r="3" spans="1:14" x14ac:dyDescent="0.25">
      <c r="A3" s="3"/>
      <c r="B3" s="3"/>
      <c r="C3" s="3"/>
      <c r="D3" s="17"/>
    </row>
    <row r="4" spans="1:14" ht="16.5" x14ac:dyDescent="0.3">
      <c r="A4" s="15"/>
      <c r="B4" s="16"/>
      <c r="C4" s="16"/>
      <c r="D4" s="16"/>
    </row>
    <row r="5" spans="1:14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4" ht="16.5" x14ac:dyDescent="0.3">
      <c r="A6" s="4" t="s">
        <v>5</v>
      </c>
      <c r="B6" s="4">
        <v>2014</v>
      </c>
      <c r="C6" s="4"/>
      <c r="D6" s="3"/>
      <c r="I6" s="3">
        <v>2014</v>
      </c>
      <c r="J6" s="3">
        <v>2024</v>
      </c>
      <c r="K6" s="3">
        <f>J6-I6</f>
        <v>10</v>
      </c>
      <c r="L6" s="3">
        <f>K6-60</f>
        <v>-50</v>
      </c>
    </row>
    <row r="7" spans="1:14" ht="16.5" x14ac:dyDescent="0.3">
      <c r="A7" s="4" t="s">
        <v>6</v>
      </c>
      <c r="B7" s="4">
        <f>B5-B6</f>
        <v>10</v>
      </c>
      <c r="C7" s="4"/>
      <c r="D7" s="3"/>
      <c r="I7" s="3"/>
      <c r="J7" s="3"/>
      <c r="K7" s="3"/>
    </row>
    <row r="8" spans="1:14" ht="16.5" x14ac:dyDescent="0.3">
      <c r="A8" s="4"/>
      <c r="B8" s="4">
        <f>B7-60</f>
        <v>-50</v>
      </c>
      <c r="C8" s="4"/>
      <c r="D8" s="3"/>
      <c r="H8" s="12"/>
      <c r="I8" s="13" t="s">
        <v>23</v>
      </c>
      <c r="J8" s="13" t="s">
        <v>22</v>
      </c>
      <c r="K8" s="13"/>
    </row>
    <row r="9" spans="1:14" ht="16.5" x14ac:dyDescent="0.3">
      <c r="A9" s="4" t="s">
        <v>7</v>
      </c>
      <c r="B9" s="8">
        <f>726*2800</f>
        <v>2032800</v>
      </c>
      <c r="C9" s="8"/>
      <c r="D9" s="8"/>
      <c r="H9" s="12"/>
      <c r="I9" s="13">
        <v>605</v>
      </c>
      <c r="J9" s="13">
        <f>I9*1.2</f>
        <v>726</v>
      </c>
      <c r="K9" s="13"/>
    </row>
    <row r="10" spans="1:14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4" ht="16.5" x14ac:dyDescent="0.3">
      <c r="A11" s="4"/>
      <c r="B11" s="4"/>
      <c r="C11" s="4"/>
      <c r="D11" s="3"/>
      <c r="H11" s="12"/>
      <c r="I11" s="13"/>
      <c r="J11" s="13"/>
      <c r="K11" s="13"/>
    </row>
    <row r="12" spans="1:14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4" ht="16.5" x14ac:dyDescent="0.3">
      <c r="A13" s="4" t="s">
        <v>10</v>
      </c>
      <c r="B13" s="4">
        <f>B12*B7/60</f>
        <v>15</v>
      </c>
      <c r="C13" s="4"/>
      <c r="D13" s="4"/>
    </row>
    <row r="14" spans="1:14" ht="16.5" x14ac:dyDescent="0.3">
      <c r="A14" s="4"/>
      <c r="B14" s="9">
        <f>B13%</f>
        <v>0.15</v>
      </c>
      <c r="C14" s="9"/>
      <c r="D14" s="14"/>
    </row>
    <row r="15" spans="1:14" ht="16.5" x14ac:dyDescent="0.3">
      <c r="A15" s="4" t="s">
        <v>11</v>
      </c>
      <c r="B15" s="8">
        <f>ROUND((B9*B14),0)</f>
        <v>304920</v>
      </c>
      <c r="C15" s="8"/>
      <c r="D15" s="8"/>
      <c r="L15">
        <v>14.61</v>
      </c>
      <c r="M15">
        <v>10</v>
      </c>
      <c r="N15">
        <f>M15*L15</f>
        <v>146.1</v>
      </c>
    </row>
    <row r="16" spans="1:14" ht="16.5" x14ac:dyDescent="0.3">
      <c r="A16" s="4" t="s">
        <v>2</v>
      </c>
      <c r="B16" s="8">
        <v>605</v>
      </c>
      <c r="C16" s="8"/>
      <c r="D16" s="7"/>
      <c r="L16">
        <v>3.52</v>
      </c>
      <c r="M16">
        <v>4</v>
      </c>
      <c r="N16">
        <f t="shared" ref="N16:N22" si="0">M16*L16</f>
        <v>14.08</v>
      </c>
    </row>
    <row r="17" spans="1:15" ht="16.5" x14ac:dyDescent="0.3">
      <c r="A17" s="4" t="s">
        <v>21</v>
      </c>
      <c r="B17" s="4">
        <v>27800</v>
      </c>
      <c r="C17" s="4"/>
      <c r="D17" s="3"/>
      <c r="I17" t="s">
        <v>24</v>
      </c>
      <c r="J17" t="s">
        <v>25</v>
      </c>
      <c r="L17">
        <v>10.71</v>
      </c>
      <c r="M17">
        <v>7.46</v>
      </c>
      <c r="N17">
        <f t="shared" si="0"/>
        <v>79.896600000000007</v>
      </c>
    </row>
    <row r="18" spans="1:15" ht="16.5" x14ac:dyDescent="0.3">
      <c r="A18" s="4" t="s">
        <v>12</v>
      </c>
      <c r="B18" s="8">
        <f>B17*B16</f>
        <v>16819000</v>
      </c>
      <c r="C18" s="8"/>
      <c r="D18" s="7"/>
      <c r="I18">
        <v>588</v>
      </c>
      <c r="L18">
        <v>9.2200000000000006</v>
      </c>
      <c r="M18">
        <v>15.07</v>
      </c>
      <c r="N18">
        <f t="shared" si="0"/>
        <v>138.94540000000001</v>
      </c>
    </row>
    <row r="19" spans="1:15" ht="33" x14ac:dyDescent="0.3">
      <c r="A19" s="18" t="s">
        <v>13</v>
      </c>
      <c r="B19" s="11">
        <f>B18-B15</f>
        <v>16514080</v>
      </c>
      <c r="C19" s="11"/>
      <c r="D19" s="11">
        <f>B19/726</f>
        <v>22746.666666666668</v>
      </c>
      <c r="L19">
        <v>3.72</v>
      </c>
      <c r="M19">
        <v>6.55</v>
      </c>
      <c r="N19">
        <f t="shared" si="0"/>
        <v>24.366</v>
      </c>
    </row>
    <row r="20" spans="1:15" ht="16.5" x14ac:dyDescent="0.3">
      <c r="A20" s="10" t="s">
        <v>14</v>
      </c>
      <c r="B20" s="11">
        <f>B19*0.9</f>
        <v>14862672</v>
      </c>
      <c r="C20" s="11"/>
      <c r="D20" s="11"/>
      <c r="H20" s="19">
        <v>125170</v>
      </c>
      <c r="I20" s="20">
        <f>H20/10.764</f>
        <v>11628.576737272389</v>
      </c>
      <c r="L20">
        <v>14.5</v>
      </c>
      <c r="M20">
        <v>9</v>
      </c>
      <c r="N20">
        <f t="shared" si="0"/>
        <v>130.5</v>
      </c>
    </row>
    <row r="21" spans="1:15" ht="16.5" x14ac:dyDescent="0.3">
      <c r="A21" s="10" t="s">
        <v>15</v>
      </c>
      <c r="B21" s="11">
        <f>B19*0.8</f>
        <v>13211264</v>
      </c>
      <c r="C21" s="11"/>
      <c r="D21" s="11"/>
      <c r="H21" s="19">
        <v>49960</v>
      </c>
      <c r="I21" s="20"/>
      <c r="L21">
        <v>3.81</v>
      </c>
      <c r="M21">
        <v>6.55</v>
      </c>
      <c r="N21">
        <f t="shared" si="0"/>
        <v>24.955500000000001</v>
      </c>
    </row>
    <row r="22" spans="1:15" ht="16.5" x14ac:dyDescent="0.3">
      <c r="A22" s="10" t="s">
        <v>16</v>
      </c>
      <c r="B22" s="11">
        <f>B19*0.025/12</f>
        <v>34404.333333333336</v>
      </c>
      <c r="C22" s="11"/>
      <c r="D22" s="11"/>
      <c r="H22" s="19"/>
      <c r="I22" s="20"/>
      <c r="L22">
        <v>8.57</v>
      </c>
      <c r="M22">
        <v>3.39</v>
      </c>
      <c r="N22">
        <f t="shared" si="0"/>
        <v>29.052300000000002</v>
      </c>
    </row>
    <row r="23" spans="1:15" x14ac:dyDescent="0.25">
      <c r="H23" s="19">
        <f>H20-H21</f>
        <v>75210</v>
      </c>
      <c r="I23" s="20"/>
      <c r="N23">
        <f>SUM(N15:N22)</f>
        <v>587.89580000000001</v>
      </c>
      <c r="O23">
        <f>N23+9</f>
        <v>596.89580000000001</v>
      </c>
    </row>
    <row r="24" spans="1:15" x14ac:dyDescent="0.25">
      <c r="B24" s="1"/>
      <c r="H24" s="19">
        <f>H23*90%</f>
        <v>67689</v>
      </c>
      <c r="I24" s="20"/>
    </row>
    <row r="25" spans="1:15" x14ac:dyDescent="0.25">
      <c r="B25" s="1">
        <f>B19/605</f>
        <v>27296</v>
      </c>
      <c r="H25" s="19"/>
      <c r="I25" s="20"/>
      <c r="K25" s="19">
        <v>726</v>
      </c>
    </row>
    <row r="26" spans="1:15" x14ac:dyDescent="0.25">
      <c r="H26" s="19">
        <f>H24+H21</f>
        <v>117649</v>
      </c>
      <c r="I26" s="20">
        <f>H26/10.764</f>
        <v>10929.858788554442</v>
      </c>
      <c r="K26" s="19">
        <v>10930</v>
      </c>
    </row>
    <row r="27" spans="1:15" x14ac:dyDescent="0.25">
      <c r="K27" s="19">
        <f>K26*K25</f>
        <v>7935180</v>
      </c>
    </row>
    <row r="29" spans="1:15" x14ac:dyDescent="0.25">
      <c r="E29" t="s">
        <v>17</v>
      </c>
    </row>
    <row r="30" spans="1:15" x14ac:dyDescent="0.25">
      <c r="D30" s="3" t="s">
        <v>3</v>
      </c>
      <c r="E30" s="3" t="s">
        <v>18</v>
      </c>
      <c r="F30" s="3" t="s">
        <v>0</v>
      </c>
      <c r="G30" s="3" t="s">
        <v>19</v>
      </c>
      <c r="H30" s="3" t="s">
        <v>20</v>
      </c>
      <c r="I30" s="3"/>
    </row>
    <row r="31" spans="1:15" x14ac:dyDescent="0.25">
      <c r="D31" s="3"/>
      <c r="E31" s="5">
        <v>780</v>
      </c>
      <c r="F31" s="3">
        <v>21500000</v>
      </c>
      <c r="G31" s="3">
        <f t="shared" ref="G31:G36" si="1">F31/E31</f>
        <v>27564.102564102563</v>
      </c>
      <c r="H31" s="3" t="e">
        <f t="shared" ref="H31:H36" si="2">F31/D31</f>
        <v>#DIV/0!</v>
      </c>
      <c r="I31" s="3"/>
    </row>
    <row r="32" spans="1:15" x14ac:dyDescent="0.25">
      <c r="D32" s="3"/>
      <c r="E32" s="5">
        <v>432</v>
      </c>
      <c r="F32" s="3">
        <v>10000000</v>
      </c>
      <c r="G32" s="3">
        <f t="shared" si="1"/>
        <v>23148.14814814815</v>
      </c>
      <c r="H32" s="3">
        <f>G32/1.2</f>
        <v>19290.123456790127</v>
      </c>
      <c r="I32" s="3" t="e">
        <f>F32/D32</f>
        <v>#DIV/0!</v>
      </c>
    </row>
    <row r="33" spans="4:14" x14ac:dyDescent="0.25">
      <c r="D33" s="3"/>
      <c r="E33" s="5">
        <v>440</v>
      </c>
      <c r="F33" s="7">
        <v>10800000</v>
      </c>
      <c r="G33" s="3">
        <f t="shared" si="1"/>
        <v>24545.454545454544</v>
      </c>
      <c r="H33" s="3" t="e">
        <f t="shared" si="2"/>
        <v>#DIV/0!</v>
      </c>
      <c r="I33" s="3">
        <f>D33/E33</f>
        <v>0</v>
      </c>
    </row>
    <row r="34" spans="4:14" x14ac:dyDescent="0.25">
      <c r="D34" s="6"/>
      <c r="E34" s="5">
        <v>500</v>
      </c>
      <c r="F34" s="7">
        <v>14000000</v>
      </c>
      <c r="G34" s="6">
        <f t="shared" si="1"/>
        <v>28000</v>
      </c>
      <c r="H34" s="6" t="e">
        <f t="shared" si="2"/>
        <v>#DIV/0!</v>
      </c>
      <c r="I34" s="3">
        <f>D34/E34</f>
        <v>0</v>
      </c>
    </row>
    <row r="35" spans="4:14" x14ac:dyDescent="0.25">
      <c r="D35" s="6"/>
      <c r="E35" s="6">
        <v>780</v>
      </c>
      <c r="F35" s="6">
        <v>20000000</v>
      </c>
      <c r="G35" s="6">
        <f t="shared" si="1"/>
        <v>25641.025641025641</v>
      </c>
      <c r="H35" s="6" t="e">
        <f t="shared" si="2"/>
        <v>#DIV/0!</v>
      </c>
      <c r="I35" s="3"/>
    </row>
    <row r="36" spans="4:14" x14ac:dyDescent="0.25">
      <c r="D36" s="6"/>
      <c r="E36" s="6"/>
      <c r="F36" s="6"/>
      <c r="G36" s="6" t="e">
        <f t="shared" si="1"/>
        <v>#DIV/0!</v>
      </c>
      <c r="H36" s="6" t="e">
        <f t="shared" si="2"/>
        <v>#DIV/0!</v>
      </c>
      <c r="I36" s="3"/>
    </row>
    <row r="38" spans="4:14" x14ac:dyDescent="0.25">
      <c r="D38" s="3"/>
      <c r="E38" s="2">
        <f>85.47*10.764</f>
        <v>919.99907999999994</v>
      </c>
      <c r="F38" s="2">
        <v>13200000</v>
      </c>
      <c r="G38" s="3">
        <f>F38/E38</f>
        <v>14347.840434796957</v>
      </c>
      <c r="H38">
        <v>227500</v>
      </c>
      <c r="I38">
        <v>30000</v>
      </c>
      <c r="J38" s="3">
        <f>I38+H38+F38</f>
        <v>13457500</v>
      </c>
      <c r="K38" s="3">
        <f>J38/E38</f>
        <v>14627.732019036368</v>
      </c>
      <c r="L38" s="7" t="e">
        <f>F38/D38</f>
        <v>#DIV/0!</v>
      </c>
      <c r="M38" s="3"/>
      <c r="N38">
        <f>F38/E38</f>
        <v>14347.840434796957</v>
      </c>
    </row>
    <row r="39" spans="4:14" x14ac:dyDescent="0.25">
      <c r="D39" s="3"/>
      <c r="E39" s="2">
        <v>630</v>
      </c>
      <c r="F39" s="2">
        <v>8800000</v>
      </c>
      <c r="G39" s="3">
        <f>F39/E39</f>
        <v>13968.253968253968</v>
      </c>
      <c r="H39">
        <v>264300</v>
      </c>
      <c r="I39">
        <v>30000</v>
      </c>
      <c r="J39" s="3">
        <f>I39+H39+F39</f>
        <v>9094300</v>
      </c>
      <c r="K39" s="3">
        <f>J39/E39</f>
        <v>14435.396825396825</v>
      </c>
      <c r="L39" s="7" t="e">
        <f>F39/D39</f>
        <v>#DIV/0!</v>
      </c>
      <c r="M39" s="3" t="e">
        <f>F39/D39</f>
        <v>#DIV/0!</v>
      </c>
      <c r="N39">
        <f>F39/E39</f>
        <v>13968.253968253968</v>
      </c>
    </row>
    <row r="40" spans="4:14" x14ac:dyDescent="0.25">
      <c r="D40" s="3"/>
      <c r="E40" s="3">
        <v>700</v>
      </c>
      <c r="F40" s="3">
        <v>12400000</v>
      </c>
      <c r="G40" s="3">
        <f>F40/E40</f>
        <v>17714.285714285714</v>
      </c>
      <c r="H40" s="3">
        <v>744000</v>
      </c>
      <c r="I40">
        <v>30000</v>
      </c>
      <c r="J40" s="3">
        <f>I40+H40+F40</f>
        <v>13174000</v>
      </c>
      <c r="K40" s="3">
        <f>J40/E40</f>
        <v>18820</v>
      </c>
      <c r="L40" s="3" t="e">
        <f>F40/D40</f>
        <v>#DIV/0!</v>
      </c>
      <c r="M40" s="3"/>
      <c r="N40">
        <f>F40/E40</f>
        <v>17714.285714285714</v>
      </c>
    </row>
    <row r="41" spans="4:14" x14ac:dyDescent="0.25">
      <c r="D41" s="3"/>
      <c r="E41" s="3">
        <v>780</v>
      </c>
      <c r="F41" s="3">
        <v>14400000</v>
      </c>
      <c r="G41" s="3">
        <f>F41/E41</f>
        <v>18461.538461538461</v>
      </c>
      <c r="H41" s="3">
        <v>864000</v>
      </c>
      <c r="I41" s="3">
        <v>30000</v>
      </c>
      <c r="J41" s="3">
        <f>I41+H41+F41</f>
        <v>15294000</v>
      </c>
      <c r="K41" s="3">
        <f>J41/E41</f>
        <v>19607.692307692309</v>
      </c>
      <c r="L41" s="3" t="e">
        <f>F41/D41</f>
        <v>#DIV/0!</v>
      </c>
      <c r="M41" s="3"/>
      <c r="N41">
        <f>F41/E41</f>
        <v>18461.538461538461</v>
      </c>
    </row>
    <row r="42" spans="4:14" x14ac:dyDescent="0.25">
      <c r="N42">
        <f>AVERAGE(N38:N41)</f>
        <v>16122.979644718775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2024-05-03T08:53:59Z</dcterms:modified>
</cp:coreProperties>
</file>