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703C933-03BB-4A31-BD14-36F9C617A07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4" i="5" l="1"/>
  <c r="G43" i="5"/>
  <c r="D43" i="5"/>
  <c r="G42" i="5"/>
  <c r="B22" i="5"/>
  <c r="B9" i="5"/>
  <c r="K25" i="5"/>
  <c r="M40" i="5"/>
  <c r="L38" i="5"/>
  <c r="L39" i="5"/>
  <c r="L40" i="5"/>
  <c r="L41" i="5"/>
  <c r="E41" i="5"/>
  <c r="D41" i="5"/>
  <c r="D40" i="5"/>
  <c r="D39" i="5"/>
  <c r="D38" i="5"/>
  <c r="B13" i="5"/>
  <c r="J9" i="5"/>
  <c r="I18" i="5"/>
  <c r="K9" i="5"/>
  <c r="B18" i="5"/>
  <c r="N41" i="5"/>
  <c r="N40" i="5"/>
  <c r="N42" i="5" s="1"/>
  <c r="N39" i="5"/>
  <c r="N38" i="5"/>
  <c r="M9" i="5"/>
  <c r="G39" i="5"/>
  <c r="I32" i="5"/>
  <c r="I34" i="5" l="1"/>
  <c r="I33" i="5"/>
  <c r="J41" i="5"/>
  <c r="K41" i="5" s="1"/>
  <c r="G41" i="5"/>
  <c r="J40" i="5"/>
  <c r="G40" i="5"/>
  <c r="M39" i="5"/>
  <c r="J39" i="5"/>
  <c r="J38" i="5"/>
  <c r="G38" i="5"/>
  <c r="H36" i="5"/>
  <c r="G36" i="5"/>
  <c r="H35" i="5"/>
  <c r="G35" i="5"/>
  <c r="H34" i="5"/>
  <c r="G34" i="5"/>
  <c r="H33" i="5"/>
  <c r="G33" i="5"/>
  <c r="G32" i="5"/>
  <c r="H32" i="5" s="1"/>
  <c r="H31" i="5"/>
  <c r="G31" i="5"/>
  <c r="K6" i="5"/>
  <c r="L6" i="5" s="1"/>
  <c r="B12" i="5"/>
  <c r="B7" i="5"/>
  <c r="B8" i="5" s="1"/>
  <c r="K40" i="5" l="1"/>
  <c r="B14" i="5"/>
  <c r="B15" i="5" s="1"/>
  <c r="B19" i="5" s="1"/>
  <c r="B25" i="5" s="1"/>
  <c r="K38" i="5"/>
  <c r="K39" i="5"/>
  <c r="B21" i="5" l="1"/>
  <c r="B20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<sst xmlns="http://schemas.openxmlformats.org/spreadsheetml/2006/main" count="26" uniqueCount="26">
  <si>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</si>
  <si>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</si>
  <si>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</si>
  <si>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</si>
  <si>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</si>
  <si>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</si>
  <si>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</si>
  <si>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</si>
  <si>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</si>
  <si>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</si>
  <si>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</si>
  <si>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</si>
  <si>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</si>
  <si>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</si>
  <si>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</si>
  <si>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</si>
  <si>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</si>
  <si>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</si>
  <si>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</si>
  <si>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</si>
  <si>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</si>
  <si>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Rate</t>
  </si>
  <si>
    <t>Built up area</t>
  </si>
  <si>
    <t>Carpet</t>
  </si>
  <si>
    <t>Measurement Carpet</t>
  </si>
  <si>
    <t>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</si>
</sst>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0" fontId="0" fillId="0" borderId="1" xfId="0" applyNumberForma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0" fillId="4" borderId="1" xfId="0" applyFill="1" applyBorder="1"/>
    <xf numFmtId="0" fontId="0" fillId="0" borderId="2" xfId="0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487970</xdr:colOff>
      <xdr:row>41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7BB213-6E41-4880-88DC-21733EC3E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27970" cy="79544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573707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CC0FE0-5C6B-4765-BB13-2E775383E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13707" cy="8040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42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8AF901-1FEA-4225-907E-81C9AEF66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049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305353</xdr:colOff>
      <xdr:row>24</xdr:row>
      <xdr:rowOff>57796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6EA10B-94A5-4E52-91AB-81589C8F9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62953" cy="462979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13</xdr:col>
      <xdr:colOff>305353</xdr:colOff>
      <xdr:row>28</xdr:row>
      <xdr:rowOff>162692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1F5876-3108-4E6B-B756-22F885D2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0"/>
          <a:ext cx="3962953" cy="549669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23</xdr:col>
      <xdr:colOff>429451</xdr:colOff>
      <xdr:row>37</xdr:row>
      <xdr:rowOff>134326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4F3647-76BE-42A0-993D-192D2E0F1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34400" y="190500"/>
          <a:ext cx="5915851" cy="6992326"/>
        </a:xfrm>
        <a:prstGeom prst="rect">
          <a:avLst/>
        </a:prstGeom>
        <a:solidFill>
          <a:schemeClr val="accent2"/>
        </a:solidFill>
        <a:ln>
          <a:solidFill>
            <a:srgbClr val="FF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N44"/>
  <sheetViews>
    <sheetView tabSelected="1" topLeftCell="A13" workbookViewId="0">
      <selection activeCell="D39" sqref="D39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9" max="9" width="20" bestFit="1" customWidth="1"/>
    <col min="10" max="10" width="12.140625" bestFit="1" customWidth="1"/>
  </cols>
  <sheetData>
    <row r="3" spans="1:13" x14ac:dyDescent="0.25">
      <c r="A3" s="3"/>
      <c r="B3" s="3"/>
      <c r="C3" s="3"/>
      <c r="D3" s="17"/>
    </row>
    <row r="4" spans="1:13" ht="16.5" x14ac:dyDescent="0.3">
      <c r="A4" s="15"/>
      <c r="B4" s="16"/>
      <c r="C4" s="16"/>
      <c r="D4" s="16"/>
    </row>
    <row r="5" spans="1:13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</row>
    <row r="6" spans="1:13" ht="16.5" x14ac:dyDescent="0.3">
      <c r="A6" s="4" t="s">
        <v>5</v>
      </c>
      <c r="B6" s="4">
        <v>2016</v>
      </c>
      <c r="C6" s="4"/>
      <c r="D6" s="3"/>
      <c r="I6" s="3">
        <v>2016</v>
      </c>
      <c r="J6" s="3">
        <v>2024</v>
      </c>
      <c r="K6" s="3">
        <f>J6-I6</f>
        <v>8</v>
      </c>
      <c r="L6" s="3">
        <f>K6-60</f>
        <v>-52</v>
      </c>
    </row>
    <row r="7" spans="1:13" ht="16.5" x14ac:dyDescent="0.3">
      <c r="A7" s="4" t="s">
        <v>6</v>
      </c>
      <c r="B7" s="4">
        <f>B5-B6</f>
        <v>8</v>
      </c>
      <c r="C7" s="4"/>
      <c r="D7" s="3"/>
      <c r="I7" s="3"/>
      <c r="J7" s="3"/>
      <c r="K7" s="3"/>
    </row>
    <row r="8" spans="1:13" ht="16.5" x14ac:dyDescent="0.3">
      <c r="A8" s="4"/>
      <c r="B8" s="4">
        <f>B7-60</f>
        <v>-52</v>
      </c>
      <c r="C8" s="4"/>
      <c r="D8" s="3"/>
      <c r="H8" s="12"/>
      <c r="I8" s="13" t="s">
        <v>23</v>
      </c>
      <c r="J8" s="13" t="s">
        <v>22</v>
      </c>
      <c r="K8" s="13"/>
    </row>
    <row r="9" spans="1:13" ht="16.5" x14ac:dyDescent="0.3">
      <c r="A9" s="4" t="s">
        <v>7</v>
      </c>
      <c r="B9" s="8">
        <f>490*2500</f>
        <v>1225000</v>
      </c>
      <c r="C9" s="8"/>
      <c r="D9" s="8"/>
      <c r="H9" s="12"/>
      <c r="I9" s="13">
        <v>408</v>
      </c>
      <c r="J9" s="13">
        <f>I9*1.2</f>
        <v>489.59999999999997</v>
      </c>
      <c r="K9" s="13">
        <f>J9*1.3</f>
        <v>636.48</v>
      </c>
      <c r="L9">
        <v>5000</v>
      </c>
      <c r="M9">
        <f>L9*K9</f>
        <v>3182400</v>
      </c>
    </row>
    <row r="10" spans="1:13" ht="16.5" x14ac:dyDescent="0.3">
      <c r="A10" s="4" t="s">
        <v>8</v>
      </c>
      <c r="B10" s="4"/>
      <c r="C10" s="4"/>
      <c r="D10" s="3"/>
      <c r="H10" s="12"/>
      <c r="I10" s="13"/>
      <c r="J10" s="13"/>
      <c r="K10" s="13"/>
    </row>
    <row r="11" spans="1:13" ht="16.5" x14ac:dyDescent="0.3">
      <c r="A11" s="4"/>
      <c r="B11" s="4"/>
      <c r="C11" s="4"/>
      <c r="D11" s="3"/>
      <c r="H11" s="12"/>
      <c r="I11" s="13"/>
      <c r="J11" s="13"/>
      <c r="K11" s="13"/>
    </row>
    <row r="12" spans="1:13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3" ht="16.5" x14ac:dyDescent="0.3">
      <c r="A13" s="4" t="s">
        <v>10</v>
      </c>
      <c r="B13" s="4">
        <f>B12*B7/60</f>
        <v>12</v>
      </c>
      <c r="C13" s="4"/>
      <c r="D13" s="4"/>
    </row>
    <row r="14" spans="1:13" ht="16.5" x14ac:dyDescent="0.3">
      <c r="A14" s="4"/>
      <c r="B14" s="9">
        <f>B13%</f>
        <v>0.12</v>
      </c>
      <c r="C14" s="9"/>
      <c r="D14" s="14"/>
    </row>
    <row r="15" spans="1:13" ht="16.5" x14ac:dyDescent="0.3">
      <c r="A15" s="4" t="s">
        <v>11</v>
      </c>
      <c r="B15" s="8">
        <f>ROUND((B9*B14),0)</f>
        <v>147000</v>
      </c>
      <c r="C15" s="8"/>
      <c r="D15" s="8"/>
    </row>
    <row r="16" spans="1:13" ht="16.5" x14ac:dyDescent="0.3">
      <c r="A16" s="4" t="s">
        <v>2</v>
      </c>
      <c r="B16" s="8">
        <v>408</v>
      </c>
      <c r="C16" s="8"/>
      <c r="D16" s="7"/>
    </row>
    <row r="17" spans="1:11" ht="16.5" x14ac:dyDescent="0.3">
      <c r="A17" s="4" t="s">
        <v>21</v>
      </c>
      <c r="B17" s="4">
        <v>9500</v>
      </c>
      <c r="C17" s="4"/>
      <c r="D17" s="3"/>
      <c r="I17" t="s">
        <v>24</v>
      </c>
      <c r="J17" t="s">
        <v>25</v>
      </c>
    </row>
    <row r="18" spans="1:11" ht="16.5" x14ac:dyDescent="0.3">
      <c r="A18" s="4" t="s">
        <v>12</v>
      </c>
      <c r="B18" s="8">
        <f>B17*B16</f>
        <v>3876000</v>
      </c>
      <c r="C18" s="8"/>
      <c r="D18" s="7"/>
      <c r="I18">
        <f>340+35</f>
        <v>375</v>
      </c>
    </row>
    <row r="19" spans="1:11" ht="33" x14ac:dyDescent="0.3">
      <c r="A19" s="18" t="s">
        <v>13</v>
      </c>
      <c r="B19" s="11">
        <f>B18-B15</f>
        <v>3729000</v>
      </c>
      <c r="C19" s="11"/>
      <c r="D19" s="11"/>
    </row>
    <row r="20" spans="1:11" ht="16.5" x14ac:dyDescent="0.3">
      <c r="A20" s="10" t="s">
        <v>14</v>
      </c>
      <c r="B20" s="11">
        <f>B19*0.9</f>
        <v>3356100</v>
      </c>
      <c r="C20" s="11"/>
      <c r="D20" s="11"/>
    </row>
    <row r="21" spans="1:11" ht="16.5" x14ac:dyDescent="0.3">
      <c r="A21" s="10" t="s">
        <v>15</v>
      </c>
      <c r="B21" s="11">
        <f>B19*0.8</f>
        <v>2983200</v>
      </c>
      <c r="C21" s="11"/>
      <c r="D21" s="11"/>
    </row>
    <row r="22" spans="1:11" ht="16.5" x14ac:dyDescent="0.3">
      <c r="A22" s="10" t="s">
        <v>16</v>
      </c>
      <c r="B22" s="11">
        <f>B19*0.025/12</f>
        <v>7768.75</v>
      </c>
      <c r="C22" s="11"/>
      <c r="D22" s="11"/>
    </row>
    <row r="24" spans="1:11" x14ac:dyDescent="0.25">
      <c r="B24" s="1"/>
    </row>
    <row r="25" spans="1:11" x14ac:dyDescent="0.25">
      <c r="B25" s="1">
        <f>B19/408</f>
        <v>9139.7058823529405</v>
      </c>
      <c r="K25">
        <f>3100000+1000000</f>
        <v>4100000</v>
      </c>
    </row>
    <row r="29" spans="1:11" x14ac:dyDescent="0.25">
      <c r="E29" t="s">
        <v>17</v>
      </c>
    </row>
    <row r="30" spans="1:11" x14ac:dyDescent="0.25">
      <c r="D30" s="3" t="s">
        <v>3</v>
      </c>
      <c r="E30" s="3" t="s">
        <v>18</v>
      </c>
      <c r="F30" s="3" t="s">
        <v>0</v>
      </c>
      <c r="G30" s="3" t="s">
        <v>19</v>
      </c>
      <c r="H30" s="3" t="s">
        <v>20</v>
      </c>
      <c r="I30" s="3"/>
    </row>
    <row r="31" spans="1:11" x14ac:dyDescent="0.25">
      <c r="D31" s="3"/>
      <c r="E31" s="5"/>
      <c r="F31" s="3"/>
      <c r="G31" s="3" t="e">
        <f t="shared" ref="G31:G36" si="0">F31/E31</f>
        <v>#DIV/0!</v>
      </c>
      <c r="H31" s="3" t="e">
        <f t="shared" ref="H31:H36" si="1">F31/D31</f>
        <v>#DIV/0!</v>
      </c>
      <c r="I31" s="3"/>
    </row>
    <row r="32" spans="1:11" x14ac:dyDescent="0.25">
      <c r="D32" s="3"/>
      <c r="E32" s="5"/>
      <c r="F32" s="3"/>
      <c r="G32" s="3" t="e">
        <f t="shared" si="0"/>
        <v>#DIV/0!</v>
      </c>
      <c r="H32" s="3" t="e">
        <f>G32/1.2</f>
        <v>#DIV/0!</v>
      </c>
      <c r="I32" s="3" t="e">
        <f>F32/D32</f>
        <v>#DIV/0!</v>
      </c>
    </row>
    <row r="33" spans="4:14" x14ac:dyDescent="0.25">
      <c r="D33" s="3"/>
      <c r="E33" s="5">
        <v>460</v>
      </c>
      <c r="F33" s="7">
        <v>4700000</v>
      </c>
      <c r="G33" s="3">
        <f t="shared" si="0"/>
        <v>10217.391304347826</v>
      </c>
      <c r="H33" s="3" t="e">
        <f t="shared" si="1"/>
        <v>#DIV/0!</v>
      </c>
      <c r="I33" s="3">
        <f>D33/E33</f>
        <v>0</v>
      </c>
    </row>
    <row r="34" spans="4:14" x14ac:dyDescent="0.25">
      <c r="D34" s="6">
        <v>601</v>
      </c>
      <c r="E34" s="5">
        <v>450</v>
      </c>
      <c r="F34" s="7">
        <v>3900000</v>
      </c>
      <c r="G34" s="6">
        <f t="shared" si="0"/>
        <v>8666.6666666666661</v>
      </c>
      <c r="H34" s="6">
        <f t="shared" si="1"/>
        <v>6489.1846921797005</v>
      </c>
      <c r="I34" s="3">
        <f>D34/E34</f>
        <v>1.3355555555555556</v>
      </c>
    </row>
    <row r="35" spans="4:14" x14ac:dyDescent="0.25">
      <c r="D35" s="6">
        <v>595</v>
      </c>
      <c r="E35" s="6">
        <v>465</v>
      </c>
      <c r="F35" s="6">
        <v>4500000</v>
      </c>
      <c r="G35" s="6">
        <f t="shared" si="0"/>
        <v>9677.4193548387102</v>
      </c>
      <c r="H35" s="6">
        <f t="shared" si="1"/>
        <v>7563.0252100840335</v>
      </c>
      <c r="I35" s="3"/>
    </row>
    <row r="36" spans="4:14" x14ac:dyDescent="0.25">
      <c r="D36" s="6"/>
      <c r="E36" s="6">
        <v>450</v>
      </c>
      <c r="F36" s="6">
        <v>3600000</v>
      </c>
      <c r="G36" s="6">
        <f t="shared" si="0"/>
        <v>8000</v>
      </c>
      <c r="H36" s="6" t="e">
        <f t="shared" si="1"/>
        <v>#DIV/0!</v>
      </c>
      <c r="I36" s="3"/>
    </row>
    <row r="38" spans="4:14" x14ac:dyDescent="0.25">
      <c r="D38" s="3">
        <f>E38/1.2</f>
        <v>354.16666666666669</v>
      </c>
      <c r="E38" s="2">
        <v>425</v>
      </c>
      <c r="F38" s="2">
        <v>3250000</v>
      </c>
      <c r="G38" s="3">
        <f>F38/E38</f>
        <v>7647.0588235294117</v>
      </c>
      <c r="H38">
        <v>227500</v>
      </c>
      <c r="I38">
        <v>30000</v>
      </c>
      <c r="J38" s="3">
        <f>I38+H38+F38</f>
        <v>3507500</v>
      </c>
      <c r="K38" s="3">
        <f>J38/E38</f>
        <v>8252.9411764705874</v>
      </c>
      <c r="L38" s="7">
        <f>F38/D38</f>
        <v>9176.4705882352937</v>
      </c>
      <c r="M38" s="3"/>
      <c r="N38">
        <f>F38/E38</f>
        <v>7647.0588235294117</v>
      </c>
    </row>
    <row r="39" spans="4:14" x14ac:dyDescent="0.25">
      <c r="D39" s="3">
        <f>E39/1.2</f>
        <v>437.5</v>
      </c>
      <c r="E39" s="2">
        <v>525</v>
      </c>
      <c r="F39" s="2">
        <v>3775000</v>
      </c>
      <c r="G39" s="3">
        <f>F39/E39</f>
        <v>7190.4761904761908</v>
      </c>
      <c r="H39">
        <v>264300</v>
      </c>
      <c r="I39">
        <v>30000</v>
      </c>
      <c r="J39" s="3">
        <f>I39+H39+F39</f>
        <v>4069300</v>
      </c>
      <c r="K39" s="3">
        <f>J39/E39</f>
        <v>7751.0476190476193</v>
      </c>
      <c r="L39" s="7">
        <f>F39/D39</f>
        <v>8628.5714285714294</v>
      </c>
      <c r="M39" s="3">
        <f>F39/D39</f>
        <v>8628.5714285714294</v>
      </c>
      <c r="N39">
        <f>F39/E39</f>
        <v>7190.4761904761908</v>
      </c>
    </row>
    <row r="40" spans="4:14" x14ac:dyDescent="0.25">
      <c r="D40" s="19">
        <f>E40/1.2</f>
        <v>418.33333333333337</v>
      </c>
      <c r="E40" s="19">
        <v>502</v>
      </c>
      <c r="F40" s="19">
        <v>2955000</v>
      </c>
      <c r="G40" s="19">
        <f>F40/E40</f>
        <v>5886.454183266932</v>
      </c>
      <c r="H40" s="3">
        <v>177300</v>
      </c>
      <c r="I40" s="3">
        <v>29550</v>
      </c>
      <c r="J40" s="3">
        <f>I40+H40+F40</f>
        <v>3161850</v>
      </c>
      <c r="K40" s="3">
        <f>J40/E40</f>
        <v>6298.5059760956174</v>
      </c>
      <c r="L40" s="3">
        <f>F40/D40</f>
        <v>7063.7450199203176</v>
      </c>
      <c r="M40" s="3">
        <f>F40/D40</f>
        <v>7063.7450199203176</v>
      </c>
      <c r="N40">
        <f>F40/E40</f>
        <v>5886.454183266932</v>
      </c>
    </row>
    <row r="41" spans="4:14" x14ac:dyDescent="0.25">
      <c r="D41" s="3">
        <f>46.54*10.764</f>
        <v>500.95655999999997</v>
      </c>
      <c r="E41" s="3">
        <f>D41*1.2</f>
        <v>601.14787199999989</v>
      </c>
      <c r="F41" s="3">
        <v>4210800</v>
      </c>
      <c r="G41" s="3">
        <f>F41/E41</f>
        <v>7004.5993608707322</v>
      </c>
      <c r="H41" s="3">
        <v>294800</v>
      </c>
      <c r="I41" s="3">
        <v>30000</v>
      </c>
      <c r="J41" s="3">
        <f>I41+H41+F41</f>
        <v>4535600</v>
      </c>
      <c r="K41" s="3">
        <f>J41/E41</f>
        <v>7544.8990360894113</v>
      </c>
      <c r="L41" s="3">
        <f>F41/D41</f>
        <v>8405.5192330448772</v>
      </c>
      <c r="M41" s="3"/>
      <c r="N41">
        <f>F41/E41</f>
        <v>7004.5993608707322</v>
      </c>
    </row>
    <row r="42" spans="4:14" x14ac:dyDescent="0.25">
      <c r="E42">
        <v>421</v>
      </c>
      <c r="F42">
        <v>2708000</v>
      </c>
      <c r="G42" s="3">
        <f>F42/E42</f>
        <v>6432.3040380047505</v>
      </c>
      <c r="N42">
        <f>AVERAGE(N38:N41)</f>
        <v>6932.1471395358167</v>
      </c>
    </row>
    <row r="43" spans="4:14" x14ac:dyDescent="0.25">
      <c r="D43">
        <f>E43*1.2</f>
        <v>505.2</v>
      </c>
      <c r="E43">
        <v>421</v>
      </c>
      <c r="F43">
        <v>3500000</v>
      </c>
      <c r="G43" s="3">
        <f>F43/E43</f>
        <v>8313.5391923990501</v>
      </c>
    </row>
    <row r="44" spans="4:14" x14ac:dyDescent="0.25">
      <c r="E44">
        <v>622</v>
      </c>
      <c r="F44">
        <v>4950000</v>
      </c>
      <c r="G44" s="20">
        <f>F44/E44</f>
        <v>7958.1993569131837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workbookViewId="0">
      <selection activeCell="F30" sqref="F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2024-05-07T09:12:44Z</dcterms:modified>
</cp:coreProperties>
</file>