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8460\"/>
    </mc:Choice>
  </mc:AlternateContent>
  <bookViews>
    <workbookView xWindow="0" yWindow="0" windowWidth="24000" windowHeight="9630"/>
  </bookViews>
  <sheets>
    <sheet name="20-20" sheetId="4" r:id="rId1"/>
    <sheet name="Sheet11" sheetId="23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2" sheetId="24" r:id="rId13"/>
  </sheets>
  <calcPr calcId="162913"/>
</workbook>
</file>

<file path=xl/calcChain.xml><?xml version="1.0" encoding="utf-8"?>
<calcChain xmlns="http://schemas.openxmlformats.org/spreadsheetml/2006/main">
  <c r="E35" i="4" l="1"/>
  <c r="D38" i="4" l="1"/>
  <c r="O47" i="4" l="1"/>
  <c r="J45" i="4"/>
  <c r="J52" i="4"/>
  <c r="I52" i="4"/>
  <c r="I50" i="4"/>
  <c r="I49" i="4"/>
  <c r="I45" i="4"/>
  <c r="E24" i="4"/>
  <c r="D37" i="4"/>
  <c r="D36" i="4"/>
  <c r="D35" i="4"/>
  <c r="D34" i="4"/>
  <c r="D31" i="4"/>
  <c r="D30" i="4"/>
  <c r="J10" i="22"/>
  <c r="J9" i="22"/>
  <c r="F14" i="22"/>
  <c r="F10" i="22"/>
  <c r="F12" i="22"/>
  <c r="F13" i="22"/>
  <c r="F16" i="22"/>
  <c r="F18" i="22"/>
  <c r="F6" i="22"/>
  <c r="F7" i="22"/>
  <c r="F8" i="22"/>
  <c r="F9" i="22"/>
  <c r="F5" i="22"/>
  <c r="P11" i="4" l="1"/>
  <c r="Q11" i="4" s="1"/>
  <c r="J11" i="4"/>
  <c r="Q10" i="4"/>
  <c r="P10" i="4"/>
  <c r="J10" i="4"/>
  <c r="P9" i="4"/>
  <c r="Q9" i="4" s="1"/>
  <c r="J9" i="4"/>
  <c r="P8" i="4"/>
  <c r="Q8" i="4" s="1"/>
  <c r="J8" i="4"/>
  <c r="P7" i="4"/>
  <c r="Q7" i="4" s="1"/>
  <c r="J7" i="4"/>
  <c r="Q6" i="4"/>
  <c r="J6" i="4"/>
  <c r="Q5" i="4"/>
  <c r="J5" i="4"/>
  <c r="Q4" i="4"/>
  <c r="J4" i="4"/>
  <c r="Q3" i="4"/>
  <c r="J3" i="4"/>
  <c r="D26" i="4" l="1"/>
  <c r="D24" i="4" l="1"/>
  <c r="P17" i="4"/>
  <c r="J17" i="4"/>
  <c r="P16" i="4"/>
  <c r="J16" i="4"/>
  <c r="Q15" i="4"/>
  <c r="J15" i="4"/>
  <c r="P14" i="4"/>
  <c r="J14" i="4"/>
  <c r="P13" i="4"/>
  <c r="J13" i="4"/>
  <c r="A15" i="4" l="1"/>
  <c r="E15" i="4"/>
  <c r="I15" i="4"/>
  <c r="B15" i="4"/>
  <c r="F15" i="4" l="1"/>
  <c r="C15" i="4"/>
  <c r="D15" i="4" l="1"/>
  <c r="H15" i="4" s="1"/>
  <c r="G15" i="4"/>
  <c r="D28" i="4"/>
  <c r="D25" i="4"/>
  <c r="D29" i="4" l="1"/>
  <c r="P18" i="4" l="1"/>
  <c r="Q18" i="4" s="1"/>
  <c r="B18" i="4" s="1"/>
  <c r="C18" i="4" s="1"/>
  <c r="D18" i="4" s="1"/>
  <c r="J18" i="4"/>
  <c r="I18" i="4"/>
  <c r="E18" i="4"/>
  <c r="A18" i="4"/>
  <c r="B17" i="4"/>
  <c r="C17" i="4" s="1"/>
  <c r="D17" i="4" s="1"/>
  <c r="I17" i="4"/>
  <c r="E17" i="4"/>
  <c r="A17" i="4"/>
  <c r="H17" i="4" l="1"/>
  <c r="H18" i="4"/>
  <c r="F18" i="4"/>
  <c r="G17" i="4"/>
  <c r="G18" i="4"/>
  <c r="F17" i="4"/>
  <c r="B11" i="4" l="1"/>
  <c r="C11" i="4" s="1"/>
  <c r="D11" i="4" s="1"/>
  <c r="I11" i="4"/>
  <c r="E11" i="4"/>
  <c r="A11" i="4"/>
  <c r="B10" i="4"/>
  <c r="C10" i="4" s="1"/>
  <c r="D10" i="4" s="1"/>
  <c r="I10" i="4"/>
  <c r="E10" i="4"/>
  <c r="A10" i="4"/>
  <c r="B9" i="4"/>
  <c r="C9" i="4" s="1"/>
  <c r="D9" i="4" s="1"/>
  <c r="I9" i="4"/>
  <c r="E9" i="4"/>
  <c r="A9" i="4"/>
  <c r="H11" i="4" l="1"/>
  <c r="H9" i="4"/>
  <c r="H10" i="4"/>
  <c r="F9" i="4"/>
  <c r="F10" i="4"/>
  <c r="F11" i="4"/>
  <c r="G9" i="4"/>
  <c r="G10" i="4"/>
  <c r="G11" i="4"/>
  <c r="I16" i="4" l="1"/>
  <c r="E16" i="4"/>
  <c r="I14" i="4"/>
  <c r="E14" i="4"/>
  <c r="I13" i="4"/>
  <c r="E13" i="4"/>
  <c r="I8" i="4"/>
  <c r="E8" i="4"/>
  <c r="I7" i="4"/>
  <c r="E7" i="4"/>
  <c r="I6" i="4"/>
  <c r="E6" i="4"/>
  <c r="I5" i="4"/>
  <c r="E5" i="4"/>
  <c r="I4" i="4"/>
  <c r="E4" i="4"/>
  <c r="I3" i="4"/>
  <c r="E3" i="4"/>
  <c r="B16" i="4" l="1"/>
  <c r="C16" i="4" s="1"/>
  <c r="A16" i="4"/>
  <c r="B14" i="4"/>
  <c r="C14" i="4" s="1"/>
  <c r="A14" i="4"/>
  <c r="B13" i="4"/>
  <c r="C13" i="4" s="1"/>
  <c r="A13" i="4"/>
  <c r="A8" i="4"/>
  <c r="B7" i="4"/>
  <c r="C7" i="4" s="1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G6" i="4" l="1"/>
  <c r="F13" i="4"/>
  <c r="F14" i="4"/>
  <c r="F16" i="4"/>
  <c r="F4" i="4"/>
  <c r="F5" i="4"/>
  <c r="F6" i="4"/>
  <c r="F7" i="4"/>
  <c r="F3" i="4"/>
  <c r="B8" i="4"/>
  <c r="C8" i="4" s="1"/>
  <c r="D6" i="4" l="1"/>
  <c r="H6" i="4" s="1"/>
  <c r="D14" i="4"/>
  <c r="H14" i="4" s="1"/>
  <c r="G14" i="4"/>
  <c r="F8" i="4"/>
  <c r="D4" i="4"/>
  <c r="H4" i="4" s="1"/>
  <c r="G4" i="4"/>
  <c r="D16" i="4"/>
  <c r="H16" i="4" s="1"/>
  <c r="G16" i="4"/>
  <c r="D3" i="4"/>
  <c r="H3" i="4" s="1"/>
  <c r="G3" i="4"/>
  <c r="D5" i="4"/>
  <c r="H5" i="4" s="1"/>
  <c r="G5" i="4"/>
  <c r="D7" i="4"/>
  <c r="H7" i="4" s="1"/>
  <c r="G7" i="4"/>
  <c r="D13" i="4"/>
  <c r="H13" i="4" s="1"/>
  <c r="G13" i="4"/>
  <c r="D8" i="4" l="1"/>
  <c r="H8" i="4" s="1"/>
  <c r="G8" i="4"/>
</calcChain>
</file>

<file path=xl/sharedStrings.xml><?xml version="1.0" encoding="utf-8"?>
<sst xmlns="http://schemas.openxmlformats.org/spreadsheetml/2006/main" count="44" uniqueCount="41">
  <si>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</si>
  <si>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</si>
  <si>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</si>
  <si>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</si>
  <si>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</si>
  <si>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</si>
  <si>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</si>
  <si>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</si>
  <si>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</si>
  <si>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</si>
  <si>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</si>
  <si>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</si>
  <si>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</si>
  <si>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</si>
  <si>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</si>
  <si>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</si>
  <si>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</si>
  <si>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</si>
  <si>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</si>
  <si>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</si>
  <si>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</si>
  <si>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</si>
  <si>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</si>
  <si>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</si>
  <si>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</si>
  <si>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</si>
  <si>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</si>
  <si>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</si>
  <si>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 xml:space="preserve">{(100-10) x Year/60 </t>
  </si>
  <si>
    <t>INDEX-II</t>
  </si>
  <si>
    <t xml:space="preserve">Price Indicator </t>
  </si>
  <si>
    <t xml:space="preserve">Agreement value </t>
  </si>
  <si>
    <t xml:space="preserve">CTS No. 118,  S.No. 131 village Borivali </t>
  </si>
  <si>
    <t>BUA  in sq.ft</t>
  </si>
  <si>
    <t>19.09.2007</t>
  </si>
  <si>
    <t>Residential Flat No. 503, 5th Floor, Borivali Manorathi CHSL, Village - Borivali, Borivali West, Mumbai</t>
  </si>
  <si>
    <t>fb</t>
  </si>
  <si>
    <t>cb</t>
  </si>
  <si>
    <t>db</t>
  </si>
  <si>
    <t>RR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</si>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</sst>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sz val="1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rgb="FF88828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5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2" fontId="0" fillId="0" borderId="0" xfId="0" applyNumberFormat="1" applyAlignment="1">
      <alignment wrapText="1"/>
    </xf>
    <xf numFmtId="0" fontId="5" fillId="0" borderId="1" xfId="0" applyFont="1" applyBorder="1"/>
    <xf numFmtId="43" fontId="5" fillId="0" borderId="1" xfId="0" applyNumberFormat="1" applyFont="1" applyBorder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0" fontId="0" fillId="0" borderId="0" xfId="0" applyAlignment="1">
      <alignment horizontal="center"/>
    </xf>
    <xf numFmtId="2" fontId="0" fillId="0" borderId="0" xfId="0" applyNumberFormat="1" applyFill="1"/>
    <xf numFmtId="4" fontId="0" fillId="0" borderId="0" xfId="0" applyNumberFormat="1" applyFill="1"/>
    <xf numFmtId="0" fontId="8" fillId="0" borderId="1" xfId="1" applyNumberFormat="1" applyFont="1" applyFill="1" applyBorder="1"/>
    <xf numFmtId="0" fontId="9" fillId="0" borderId="1" xfId="1" applyNumberFormat="1" applyFont="1" applyFill="1" applyBorder="1" applyAlignment="1">
      <alignment wrapText="1"/>
    </xf>
    <xf numFmtId="0" fontId="0" fillId="0" borderId="1" xfId="0" applyBorder="1"/>
    <xf numFmtId="0" fontId="9" fillId="0" borderId="1" xfId="1" applyNumberFormat="1" applyFont="1" applyFill="1" applyBorder="1"/>
    <xf numFmtId="0" fontId="8" fillId="0" borderId="1" xfId="0" applyFont="1" applyBorder="1"/>
    <xf numFmtId="43" fontId="0" fillId="0" borderId="1" xfId="0" applyNumberFormat="1" applyBorder="1"/>
    <xf numFmtId="0" fontId="5" fillId="0" borderId="1" xfId="1" applyNumberFormat="1" applyFont="1" applyFill="1" applyBorder="1"/>
    <xf numFmtId="10" fontId="5" fillId="0" borderId="1" xfId="1" applyNumberFormat="1" applyFont="1" applyFill="1" applyBorder="1"/>
    <xf numFmtId="0" fontId="9" fillId="3" borderId="1" xfId="0" applyFont="1" applyFill="1" applyBorder="1"/>
    <xf numFmtId="43" fontId="2" fillId="3" borderId="1" xfId="0" applyNumberFormat="1" applyFont="1" applyFill="1" applyBorder="1"/>
    <xf numFmtId="43" fontId="10" fillId="3" borderId="1" xfId="0" applyNumberFormat="1" applyFont="1" applyFill="1" applyBorder="1"/>
    <xf numFmtId="0" fontId="5" fillId="0" borderId="0" xfId="0" applyFont="1" applyBorder="1"/>
    <xf numFmtId="10" fontId="5" fillId="0" borderId="0" xfId="0" applyNumberFormat="1" applyFont="1" applyBorder="1"/>
    <xf numFmtId="0" fontId="6" fillId="0" borderId="0" xfId="0" applyFont="1" applyBorder="1"/>
    <xf numFmtId="43" fontId="6" fillId="0" borderId="0" xfId="0" applyNumberFormat="1" applyFont="1" applyBorder="1"/>
    <xf numFmtId="0" fontId="12" fillId="0" borderId="0" xfId="0" applyFont="1" applyFill="1"/>
    <xf numFmtId="0" fontId="11" fillId="0" borderId="0" xfId="0" applyFont="1"/>
    <xf numFmtId="43" fontId="1" fillId="0" borderId="0" xfId="1" applyFont="1"/>
    <xf numFmtId="2" fontId="1" fillId="0" borderId="0" xfId="0" applyNumberFormat="1" applyFont="1" applyAlignment="1">
      <alignment horizontal="right"/>
    </xf>
    <xf numFmtId="43" fontId="5" fillId="0" borderId="0" xfId="0" applyNumberFormat="1" applyFont="1" applyBorder="1" applyAlignment="1">
      <alignment horizontal="right"/>
    </xf>
    <xf numFmtId="43" fontId="0" fillId="0" borderId="0" xfId="0" applyNumberFormat="1"/>
    <xf numFmtId="0" fontId="0" fillId="0" borderId="0" xfId="0" applyAlignment="1">
      <alignment horizontal="right"/>
    </xf>
    <xf numFmtId="0" fontId="5" fillId="0" borderId="0" xfId="0" applyFont="1" applyBorder="1" applyAlignment="1">
      <alignment horizontal="right"/>
    </xf>
    <xf numFmtId="0" fontId="9" fillId="0" borderId="1" xfId="0" applyFont="1" applyBorder="1"/>
    <xf numFmtId="0" fontId="9" fillId="0" borderId="0" xfId="0" applyFont="1" applyFill="1" applyBorder="1"/>
    <xf numFmtId="43" fontId="2" fillId="0" borderId="0" xfId="0" applyNumberFormat="1" applyFont="1" applyFill="1" applyBorder="1"/>
    <xf numFmtId="43" fontId="0" fillId="0" borderId="1" xfId="0" applyNumberFormat="1" applyFont="1" applyBorder="1"/>
    <xf numFmtId="0" fontId="1" fillId="4" borderId="0" xfId="0" applyFont="1" applyFill="1"/>
    <xf numFmtId="164" fontId="2" fillId="3" borderId="1" xfId="0" applyNumberFormat="1" applyFont="1" applyFill="1" applyBorder="1"/>
    <xf numFmtId="43" fontId="0" fillId="0" borderId="0" xfId="1" applyFont="1"/>
    <xf numFmtId="164" fontId="0" fillId="0" borderId="0" xfId="0" applyNumberFormat="1"/>
    <xf numFmtId="0" fontId="13" fillId="0" borderId="0" xfId="0" applyFont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504824</xdr:colOff>
      <xdr:row>53</xdr:row>
      <xdr:rowOff>133349</xdr:rowOff>
    </xdr:from>
    <xdr:to>
      <xdr:col>9</xdr:col>
      <xdr:colOff>649002</xdr:colOff>
      <xdr:row>71</xdr:row>
      <xdr:rowOff>67498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E3EAA7F-9333-40E1-9665-A5BC21D1F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38674" y="11429999"/>
          <a:ext cx="5278153" cy="336314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66675</xdr:colOff>
      <xdr:row>25</xdr:row>
      <xdr:rowOff>52956</xdr:rowOff>
    </xdr:from>
    <xdr:to>
      <xdr:col>17</xdr:col>
      <xdr:colOff>733425</xdr:colOff>
      <xdr:row>41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1B3214-0EBE-4471-A1D0-9C0458536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9225" y="5606031"/>
          <a:ext cx="8353425" cy="35665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115252</xdr:colOff>
      <xdr:row>39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A448E6-98C9-4F5E-B9A8-E1689F49A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20852" cy="7240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153442</xdr:colOff>
      <xdr:row>42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7496A8-FEAB-491A-9BA6-2C1CB93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68642" cy="7811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134390</xdr:colOff>
      <xdr:row>44</xdr:row>
      <xdr:rowOff>96369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84FA39-4C48-44F1-B529-626FC9A28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49590" cy="80211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39041</xdr:colOff>
      <xdr:row>39</xdr:row>
      <xdr:rowOff>182011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E058D2-7733-432E-BEB1-1BFA87F5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744641" cy="74210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77147</xdr:colOff>
      <xdr:row>37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42CD81-5F53-4AE1-8712-1D82E1EA9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782747" cy="69256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372463</xdr:colOff>
      <xdr:row>44</xdr:row>
      <xdr:rowOff>172571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420858-54C7-42E0-A415-23CCA5627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78063" cy="8030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448673</xdr:colOff>
      <xdr:row>40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F1FA32-AC75-4AB0-A4D1-2F98A3023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154273" cy="7525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29515</xdr:colOff>
      <xdr:row>38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F30D5E-A71D-4158-B86E-7DC82AE0B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735115" cy="72019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43</xdr:row>
      <xdr:rowOff>172591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556F2D-853A-42E6-A176-D371C42FA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173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abSelected="1" topLeftCell="A19" zoomScaleNormal="100" workbookViewId="0">
      <selection activeCell="E36" sqref="E36"/>
    </sheetView>
  </sheetViews>
  <sheetFormatPr defaultRowHeight="15" x14ac:dyDescent="0.25"/>
  <cols>
    <col min="1" max="1" width="4.28515625" customWidth="1"/>
    <col min="2" max="2" width="11.140625" bestFit="1" customWidth="1"/>
    <col min="3" max="3" width="28.42578125" customWidth="1"/>
    <col min="4" max="4" width="18.140625" customWidth="1"/>
    <col min="5" max="5" width="15.42578125" customWidth="1"/>
    <col min="6" max="6" width="16.42578125" customWidth="1"/>
    <col min="7" max="7" width="19" customWidth="1"/>
    <col min="8" max="8" width="13" style="13" customWidth="1"/>
    <col min="9" max="10" width="13.140625" customWidth="1"/>
    <col min="11" max="13" width="9.140625" hidden="1" customWidth="1"/>
    <col min="14" max="14" width="5" customWidth="1"/>
    <col min="15" max="15" width="14.140625" customWidth="1"/>
    <col min="16" max="16" width="10.7109375" customWidth="1"/>
    <col min="17" max="17" width="10.7109375" style="13" customWidth="1"/>
    <col min="18" max="18" width="16" customWidth="1"/>
    <col min="19" max="19" width="8.8554687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6" t="s">
        <v>6</v>
      </c>
      <c r="R1" s="1" t="s">
        <v>1</v>
      </c>
      <c r="S1" s="1" t="s">
        <v>3</v>
      </c>
    </row>
    <row r="2" spans="1:19" s="1" customFormat="1" ht="18.75" x14ac:dyDescent="0.3">
      <c r="A2" s="3"/>
      <c r="B2" s="3"/>
      <c r="C2" s="3"/>
      <c r="D2" s="3"/>
      <c r="E2" s="3"/>
      <c r="F2" s="7"/>
      <c r="G2" s="41" t="s">
        <v>30</v>
      </c>
      <c r="H2" s="11"/>
      <c r="I2" s="3"/>
      <c r="J2" s="3"/>
      <c r="Q2" s="16"/>
    </row>
    <row r="3" spans="1:19" s="22" customFormat="1" x14ac:dyDescent="0.25">
      <c r="A3" s="19">
        <f t="shared" ref="A3:A16" si="0">N3</f>
        <v>0</v>
      </c>
      <c r="B3" s="19">
        <f t="shared" ref="B3:B16" si="1">Q3</f>
        <v>423.33333333333337</v>
      </c>
      <c r="C3" s="19">
        <f>B3*1.2</f>
        <v>508</v>
      </c>
      <c r="D3" s="19">
        <f t="shared" ref="D3:D16" si="2">C3*1.2</f>
        <v>609.6</v>
      </c>
      <c r="E3" s="20">
        <f t="shared" ref="E3:E16" si="3">R3</f>
        <v>7200000</v>
      </c>
      <c r="F3" s="19">
        <f t="shared" ref="F3:F16" si="4">ROUND((E3/B3),0)</f>
        <v>17008</v>
      </c>
      <c r="G3" s="19">
        <f t="shared" ref="G3:G16" si="5">ROUND((E3/C3),0)</f>
        <v>14173</v>
      </c>
      <c r="H3" s="21">
        <f t="shared" ref="H3:H16" si="6">ROUND((E3/D3),0)</f>
        <v>11811</v>
      </c>
      <c r="I3" s="19" t="e">
        <f>#REF!</f>
        <v>#REF!</v>
      </c>
      <c r="J3" s="4">
        <f t="shared" ref="J3:J11" si="7">S3</f>
        <v>0</v>
      </c>
      <c r="K3"/>
      <c r="L3"/>
      <c r="M3"/>
      <c r="N3"/>
      <c r="O3">
        <v>0</v>
      </c>
      <c r="P3">
        <v>508</v>
      </c>
      <c r="Q3" s="13">
        <f t="shared" ref="Q3:Q11" si="8">P3/1.2</f>
        <v>423.33333333333337</v>
      </c>
      <c r="R3" s="2">
        <v>7200000</v>
      </c>
    </row>
    <row r="4" spans="1:19" s="22" customFormat="1" x14ac:dyDescent="0.25">
      <c r="A4" s="19">
        <f t="shared" si="0"/>
        <v>0</v>
      </c>
      <c r="B4" s="19">
        <f t="shared" si="1"/>
        <v>629.16666666666674</v>
      </c>
      <c r="C4" s="19">
        <f t="shared" ref="C4:C16" si="9">B4*1.2</f>
        <v>755.00000000000011</v>
      </c>
      <c r="D4" s="19">
        <f t="shared" si="2"/>
        <v>906.00000000000011</v>
      </c>
      <c r="E4" s="20">
        <f t="shared" si="3"/>
        <v>16000000</v>
      </c>
      <c r="F4" s="19">
        <f t="shared" si="4"/>
        <v>25430</v>
      </c>
      <c r="G4" s="19">
        <f t="shared" si="5"/>
        <v>21192</v>
      </c>
      <c r="H4" s="21">
        <f t="shared" si="6"/>
        <v>17660</v>
      </c>
      <c r="I4" s="19" t="e">
        <f>#REF!</f>
        <v>#REF!</v>
      </c>
      <c r="J4" s="4">
        <f t="shared" si="7"/>
        <v>0</v>
      </c>
      <c r="K4"/>
      <c r="L4"/>
      <c r="M4"/>
      <c r="N4"/>
      <c r="O4">
        <v>0</v>
      </c>
      <c r="P4">
        <v>755</v>
      </c>
      <c r="Q4" s="13">
        <f t="shared" si="8"/>
        <v>629.16666666666674</v>
      </c>
      <c r="R4" s="2">
        <v>16000000</v>
      </c>
    </row>
    <row r="5" spans="1:19" s="22" customFormat="1" x14ac:dyDescent="0.25">
      <c r="A5" s="19">
        <f t="shared" si="0"/>
        <v>0</v>
      </c>
      <c r="B5" s="19">
        <f t="shared" si="1"/>
        <v>750</v>
      </c>
      <c r="C5" s="19">
        <f t="shared" si="9"/>
        <v>900</v>
      </c>
      <c r="D5" s="19">
        <f t="shared" si="2"/>
        <v>1080</v>
      </c>
      <c r="E5" s="20">
        <f t="shared" si="3"/>
        <v>22000000</v>
      </c>
      <c r="F5" s="19">
        <f t="shared" si="4"/>
        <v>29333</v>
      </c>
      <c r="G5" s="53">
        <f t="shared" si="5"/>
        <v>24444</v>
      </c>
      <c r="H5" s="21">
        <f t="shared" si="6"/>
        <v>20370</v>
      </c>
      <c r="I5" s="19" t="e">
        <f>#REF!</f>
        <v>#REF!</v>
      </c>
      <c r="J5" s="4">
        <f t="shared" si="7"/>
        <v>0</v>
      </c>
      <c r="K5"/>
      <c r="L5"/>
      <c r="M5"/>
      <c r="N5"/>
      <c r="O5">
        <v>0</v>
      </c>
      <c r="P5">
        <v>900</v>
      </c>
      <c r="Q5" s="13">
        <f t="shared" si="8"/>
        <v>750</v>
      </c>
      <c r="R5" s="2">
        <v>22000000</v>
      </c>
    </row>
    <row r="6" spans="1:19" s="22" customFormat="1" x14ac:dyDescent="0.25">
      <c r="A6" s="19">
        <f t="shared" si="0"/>
        <v>0</v>
      </c>
      <c r="B6" s="19">
        <f t="shared" si="1"/>
        <v>375</v>
      </c>
      <c r="C6" s="19">
        <f t="shared" si="9"/>
        <v>450</v>
      </c>
      <c r="D6" s="19">
        <f t="shared" si="2"/>
        <v>540</v>
      </c>
      <c r="E6" s="20">
        <f t="shared" si="3"/>
        <v>11500000</v>
      </c>
      <c r="F6" s="19">
        <f t="shared" si="4"/>
        <v>30667</v>
      </c>
      <c r="G6" s="53">
        <f t="shared" si="5"/>
        <v>25556</v>
      </c>
      <c r="H6" s="21">
        <f t="shared" si="6"/>
        <v>21296</v>
      </c>
      <c r="I6" s="19" t="e">
        <f>#REF!</f>
        <v>#REF!</v>
      </c>
      <c r="J6" s="4">
        <f t="shared" si="7"/>
        <v>0</v>
      </c>
      <c r="K6"/>
      <c r="L6"/>
      <c r="M6"/>
      <c r="N6"/>
      <c r="O6">
        <v>0</v>
      </c>
      <c r="P6">
        <v>450</v>
      </c>
      <c r="Q6" s="13">
        <f t="shared" si="8"/>
        <v>375</v>
      </c>
      <c r="R6" s="2">
        <v>11500000</v>
      </c>
    </row>
    <row r="7" spans="1:19" s="22" customFormat="1" x14ac:dyDescent="0.25">
      <c r="A7" s="19">
        <f t="shared" si="0"/>
        <v>0</v>
      </c>
      <c r="B7" s="19">
        <f t="shared" si="1"/>
        <v>0</v>
      </c>
      <c r="C7" s="19">
        <f t="shared" si="9"/>
        <v>0</v>
      </c>
      <c r="D7" s="19">
        <f t="shared" si="2"/>
        <v>0</v>
      </c>
      <c r="E7" s="20">
        <f t="shared" si="3"/>
        <v>0</v>
      </c>
      <c r="F7" s="19" t="e">
        <f t="shared" si="4"/>
        <v>#DIV/0!</v>
      </c>
      <c r="G7" s="19" t="e">
        <f t="shared" si="5"/>
        <v>#DIV/0!</v>
      </c>
      <c r="H7" s="21" t="e">
        <f t="shared" si="6"/>
        <v>#DIV/0!</v>
      </c>
      <c r="I7" s="19" t="e">
        <f>#REF!</f>
        <v>#REF!</v>
      </c>
      <c r="J7" s="4">
        <f t="shared" si="7"/>
        <v>0</v>
      </c>
      <c r="K7"/>
      <c r="L7"/>
      <c r="M7"/>
      <c r="N7"/>
      <c r="O7">
        <v>0</v>
      </c>
      <c r="P7">
        <f t="shared" ref="P7:P11" si="10">O7/1.2</f>
        <v>0</v>
      </c>
      <c r="Q7" s="13">
        <f t="shared" si="8"/>
        <v>0</v>
      </c>
      <c r="R7" s="2">
        <v>0</v>
      </c>
    </row>
    <row r="8" spans="1:19" s="22" customFormat="1" x14ac:dyDescent="0.25">
      <c r="A8" s="19">
        <f t="shared" si="0"/>
        <v>0</v>
      </c>
      <c r="B8" s="19">
        <f t="shared" si="1"/>
        <v>0</v>
      </c>
      <c r="C8" s="19">
        <f t="shared" si="9"/>
        <v>0</v>
      </c>
      <c r="D8" s="19">
        <f t="shared" si="2"/>
        <v>0</v>
      </c>
      <c r="E8" s="20">
        <f t="shared" si="3"/>
        <v>0</v>
      </c>
      <c r="F8" s="19" t="e">
        <f t="shared" si="4"/>
        <v>#DIV/0!</v>
      </c>
      <c r="G8" s="19" t="e">
        <f t="shared" si="5"/>
        <v>#DIV/0!</v>
      </c>
      <c r="H8" s="21" t="e">
        <f t="shared" si="6"/>
        <v>#DIV/0!</v>
      </c>
      <c r="I8" s="19" t="e">
        <f>#REF!</f>
        <v>#REF!</v>
      </c>
      <c r="J8" s="4">
        <f t="shared" si="7"/>
        <v>0</v>
      </c>
      <c r="K8"/>
      <c r="L8"/>
      <c r="M8"/>
      <c r="N8"/>
      <c r="O8">
        <v>0</v>
      </c>
      <c r="P8">
        <f t="shared" si="10"/>
        <v>0</v>
      </c>
      <c r="Q8" s="13">
        <f t="shared" si="8"/>
        <v>0</v>
      </c>
      <c r="R8" s="2">
        <v>0</v>
      </c>
    </row>
    <row r="9" spans="1:19" s="22" customFormat="1" x14ac:dyDescent="0.25">
      <c r="A9" s="19">
        <f t="shared" ref="A9:A11" si="11">N9</f>
        <v>0</v>
      </c>
      <c r="B9" s="19">
        <f t="shared" ref="B9:B11" si="12">Q9</f>
        <v>0</v>
      </c>
      <c r="C9" s="19">
        <f t="shared" ref="C9:C11" si="13">B9*1.2</f>
        <v>0</v>
      </c>
      <c r="D9" s="19">
        <f t="shared" ref="D9:D11" si="14">C9*1.2</f>
        <v>0</v>
      </c>
      <c r="E9" s="20">
        <f t="shared" ref="E9:E11" si="15">R9</f>
        <v>0</v>
      </c>
      <c r="F9" s="19" t="e">
        <f t="shared" ref="F9:F11" si="16">ROUND((E9/B9),0)</f>
        <v>#DIV/0!</v>
      </c>
      <c r="G9" s="19" t="e">
        <f t="shared" ref="G9:G11" si="17">ROUND((E9/C9),0)</f>
        <v>#DIV/0!</v>
      </c>
      <c r="H9" s="21" t="e">
        <f t="shared" ref="H9:H11" si="18">ROUND((E9/D9),0)</f>
        <v>#DIV/0!</v>
      </c>
      <c r="I9" s="19" t="e">
        <f>#REF!</f>
        <v>#REF!</v>
      </c>
      <c r="J9" s="4">
        <f t="shared" si="7"/>
        <v>0</v>
      </c>
      <c r="K9"/>
      <c r="L9"/>
      <c r="M9"/>
      <c r="N9"/>
      <c r="O9">
        <v>0</v>
      </c>
      <c r="P9">
        <f t="shared" si="10"/>
        <v>0</v>
      </c>
      <c r="Q9" s="13">
        <f t="shared" si="8"/>
        <v>0</v>
      </c>
      <c r="R9" s="2">
        <v>0</v>
      </c>
    </row>
    <row r="10" spans="1:19" s="22" customFormat="1" x14ac:dyDescent="0.25">
      <c r="A10" s="19">
        <f t="shared" si="11"/>
        <v>0</v>
      </c>
      <c r="B10" s="19">
        <f t="shared" si="12"/>
        <v>0</v>
      </c>
      <c r="C10" s="19">
        <f t="shared" si="13"/>
        <v>0</v>
      </c>
      <c r="D10" s="19">
        <f t="shared" si="14"/>
        <v>0</v>
      </c>
      <c r="E10" s="20">
        <f t="shared" si="15"/>
        <v>0</v>
      </c>
      <c r="F10" s="19" t="e">
        <f t="shared" si="16"/>
        <v>#DIV/0!</v>
      </c>
      <c r="G10" s="19" t="e">
        <f t="shared" si="17"/>
        <v>#DIV/0!</v>
      </c>
      <c r="H10" s="21" t="e">
        <f t="shared" si="18"/>
        <v>#DIV/0!</v>
      </c>
      <c r="I10" s="19" t="e">
        <f>#REF!</f>
        <v>#REF!</v>
      </c>
      <c r="J10" s="4">
        <f t="shared" si="7"/>
        <v>0</v>
      </c>
      <c r="K10"/>
      <c r="L10"/>
      <c r="M10"/>
      <c r="N10"/>
      <c r="O10">
        <v>0</v>
      </c>
      <c r="P10">
        <f t="shared" si="10"/>
        <v>0</v>
      </c>
      <c r="Q10" s="13">
        <f t="shared" si="8"/>
        <v>0</v>
      </c>
      <c r="R10" s="2">
        <v>0</v>
      </c>
    </row>
    <row r="11" spans="1:19" s="22" customFormat="1" x14ac:dyDescent="0.25">
      <c r="A11" s="19">
        <f t="shared" si="11"/>
        <v>0</v>
      </c>
      <c r="B11" s="19">
        <f t="shared" si="12"/>
        <v>0</v>
      </c>
      <c r="C11" s="19">
        <f t="shared" si="13"/>
        <v>0</v>
      </c>
      <c r="D11" s="19">
        <f t="shared" si="14"/>
        <v>0</v>
      </c>
      <c r="E11" s="20">
        <f t="shared" si="15"/>
        <v>0</v>
      </c>
      <c r="F11" s="19" t="e">
        <f t="shared" si="16"/>
        <v>#DIV/0!</v>
      </c>
      <c r="G11" s="19" t="e">
        <f t="shared" si="17"/>
        <v>#DIV/0!</v>
      </c>
      <c r="H11" s="21" t="e">
        <f t="shared" si="18"/>
        <v>#DIV/0!</v>
      </c>
      <c r="I11" s="19" t="e">
        <f>#REF!</f>
        <v>#REF!</v>
      </c>
      <c r="J11" s="4">
        <f t="shared" si="7"/>
        <v>0</v>
      </c>
      <c r="K11"/>
      <c r="L11"/>
      <c r="M11"/>
      <c r="N11"/>
      <c r="O11">
        <v>0</v>
      </c>
      <c r="P11">
        <f t="shared" si="10"/>
        <v>0</v>
      </c>
      <c r="Q11" s="13">
        <f t="shared" si="8"/>
        <v>0</v>
      </c>
      <c r="R11" s="2">
        <v>0</v>
      </c>
    </row>
    <row r="12" spans="1:19" s="22" customFormat="1" ht="18.75" x14ac:dyDescent="0.3">
      <c r="A12" s="19"/>
      <c r="B12" s="19"/>
      <c r="C12" s="19"/>
      <c r="D12" s="19"/>
      <c r="E12" s="20"/>
      <c r="F12" s="19"/>
      <c r="G12" s="41" t="s">
        <v>29</v>
      </c>
      <c r="H12" s="21"/>
      <c r="I12" s="19"/>
      <c r="J12" s="19"/>
      <c r="Q12" s="24"/>
      <c r="R12" s="25"/>
    </row>
    <row r="13" spans="1:19" s="22" customFormat="1" x14ac:dyDescent="0.25">
      <c r="A13" s="19">
        <f t="shared" si="0"/>
        <v>0</v>
      </c>
      <c r="B13" s="19">
        <f t="shared" si="1"/>
        <v>588</v>
      </c>
      <c r="C13" s="19">
        <f t="shared" si="9"/>
        <v>705.6</v>
      </c>
      <c r="D13" s="19">
        <f t="shared" si="2"/>
        <v>846.72</v>
      </c>
      <c r="E13" s="20">
        <f t="shared" si="3"/>
        <v>11500000</v>
      </c>
      <c r="F13" s="19">
        <f t="shared" si="4"/>
        <v>19558</v>
      </c>
      <c r="G13" s="19">
        <f t="shared" si="5"/>
        <v>16298</v>
      </c>
      <c r="H13" s="21">
        <f t="shared" si="6"/>
        <v>13582</v>
      </c>
      <c r="I13" s="19" t="e">
        <f>#REF!</f>
        <v>#REF!</v>
      </c>
      <c r="J13" s="4">
        <f t="shared" ref="J13:J17" si="19">S13</f>
        <v>0</v>
      </c>
      <c r="K13"/>
      <c r="L13"/>
      <c r="M13"/>
      <c r="N13"/>
      <c r="O13">
        <v>0</v>
      </c>
      <c r="P13">
        <f t="shared" ref="P13:P17" si="20">O13/1.2</f>
        <v>0</v>
      </c>
      <c r="Q13" s="13">
        <v>588</v>
      </c>
      <c r="R13" s="2">
        <v>11500000</v>
      </c>
    </row>
    <row r="14" spans="1:19" s="22" customFormat="1" x14ac:dyDescent="0.25">
      <c r="A14" s="19">
        <f t="shared" si="0"/>
        <v>0</v>
      </c>
      <c r="B14" s="19">
        <f t="shared" si="1"/>
        <v>464</v>
      </c>
      <c r="C14" s="19">
        <f t="shared" si="9"/>
        <v>556.79999999999995</v>
      </c>
      <c r="D14" s="19">
        <f t="shared" si="2"/>
        <v>668.16</v>
      </c>
      <c r="E14" s="20">
        <f t="shared" si="3"/>
        <v>9750000</v>
      </c>
      <c r="F14" s="19">
        <f t="shared" si="4"/>
        <v>21013</v>
      </c>
      <c r="G14" s="53">
        <f t="shared" si="5"/>
        <v>17511</v>
      </c>
      <c r="H14" s="21">
        <f t="shared" si="6"/>
        <v>14592</v>
      </c>
      <c r="I14" s="19" t="e">
        <f>#REF!</f>
        <v>#REF!</v>
      </c>
      <c r="J14" s="4">
        <f t="shared" si="19"/>
        <v>0</v>
      </c>
      <c r="K14"/>
      <c r="L14"/>
      <c r="M14"/>
      <c r="N14"/>
      <c r="O14">
        <v>0</v>
      </c>
      <c r="P14">
        <f t="shared" si="20"/>
        <v>0</v>
      </c>
      <c r="Q14" s="13">
        <v>464</v>
      </c>
      <c r="R14" s="2">
        <v>9750000</v>
      </c>
    </row>
    <row r="15" spans="1:19" s="22" customFormat="1" x14ac:dyDescent="0.25">
      <c r="A15" s="19">
        <f t="shared" si="0"/>
        <v>0</v>
      </c>
      <c r="B15" s="19">
        <f t="shared" si="1"/>
        <v>423.33333333333337</v>
      </c>
      <c r="C15" s="19">
        <f t="shared" si="9"/>
        <v>508</v>
      </c>
      <c r="D15" s="19">
        <f t="shared" si="2"/>
        <v>609.6</v>
      </c>
      <c r="E15" s="20">
        <f t="shared" si="3"/>
        <v>7200000</v>
      </c>
      <c r="F15" s="19">
        <f t="shared" si="4"/>
        <v>17008</v>
      </c>
      <c r="G15" s="19">
        <f t="shared" si="5"/>
        <v>14173</v>
      </c>
      <c r="H15" s="21">
        <f t="shared" si="6"/>
        <v>11811</v>
      </c>
      <c r="I15" s="19" t="e">
        <f>#REF!</f>
        <v>#REF!</v>
      </c>
      <c r="J15" s="4">
        <f t="shared" si="19"/>
        <v>0</v>
      </c>
      <c r="K15"/>
      <c r="L15"/>
      <c r="M15"/>
      <c r="N15"/>
      <c r="O15">
        <v>0</v>
      </c>
      <c r="P15">
        <v>508</v>
      </c>
      <c r="Q15" s="13">
        <f t="shared" ref="Q15" si="21">P15/1.2</f>
        <v>423.33333333333337</v>
      </c>
      <c r="R15" s="2">
        <v>7200000</v>
      </c>
    </row>
    <row r="16" spans="1:19" s="22" customFormat="1" x14ac:dyDescent="0.25">
      <c r="A16" s="19">
        <f t="shared" si="0"/>
        <v>0</v>
      </c>
      <c r="B16" s="19">
        <f t="shared" si="1"/>
        <v>628.29</v>
      </c>
      <c r="C16" s="19">
        <f t="shared" si="9"/>
        <v>753.94799999999998</v>
      </c>
      <c r="D16" s="19">
        <f t="shared" si="2"/>
        <v>904.73759999999993</v>
      </c>
      <c r="E16" s="20">
        <f t="shared" si="3"/>
        <v>14000000</v>
      </c>
      <c r="F16" s="19">
        <f t="shared" si="4"/>
        <v>22283</v>
      </c>
      <c r="G16" s="53">
        <f t="shared" si="5"/>
        <v>18569</v>
      </c>
      <c r="H16" s="21">
        <f t="shared" si="6"/>
        <v>15474</v>
      </c>
      <c r="I16" s="19" t="e">
        <f>#REF!</f>
        <v>#REF!</v>
      </c>
      <c r="J16" s="4">
        <f t="shared" si="19"/>
        <v>0</v>
      </c>
      <c r="K16"/>
      <c r="L16"/>
      <c r="M16"/>
      <c r="N16"/>
      <c r="O16">
        <v>0</v>
      </c>
      <c r="P16">
        <f t="shared" si="20"/>
        <v>0</v>
      </c>
      <c r="Q16" s="13">
        <v>628.29</v>
      </c>
      <c r="R16" s="2">
        <v>14000000</v>
      </c>
    </row>
    <row r="17" spans="1:26" x14ac:dyDescent="0.25">
      <c r="A17" s="4">
        <f t="shared" ref="A17:A18" si="22">N17</f>
        <v>0</v>
      </c>
      <c r="B17" s="4">
        <f t="shared" ref="B17:B18" si="23">Q17</f>
        <v>430</v>
      </c>
      <c r="C17" s="4">
        <f t="shared" ref="C17:C18" si="24">B17*1.2</f>
        <v>516</v>
      </c>
      <c r="D17" s="4">
        <f t="shared" ref="D17:D18" si="25">C17*1.2</f>
        <v>619.19999999999993</v>
      </c>
      <c r="E17" s="5">
        <f t="shared" ref="E17:E18" si="26">R17</f>
        <v>9613000</v>
      </c>
      <c r="F17" s="19">
        <f t="shared" ref="F17:F18" si="27">ROUND((E17/B17),0)</f>
        <v>22356</v>
      </c>
      <c r="G17" s="53">
        <f t="shared" ref="G17:G18" si="28">ROUND((E17/C17),0)</f>
        <v>18630</v>
      </c>
      <c r="H17" s="12">
        <f t="shared" ref="H17:H18" si="29">ROUND((E17/D17),0)</f>
        <v>15525</v>
      </c>
      <c r="I17" s="4" t="e">
        <f>#REF!</f>
        <v>#REF!</v>
      </c>
      <c r="J17" s="4">
        <f t="shared" si="19"/>
        <v>0</v>
      </c>
      <c r="O17">
        <v>0</v>
      </c>
      <c r="P17">
        <f t="shared" si="20"/>
        <v>0</v>
      </c>
      <c r="Q17" s="13">
        <v>430</v>
      </c>
      <c r="R17" s="2">
        <v>9613000</v>
      </c>
      <c r="S17" s="15"/>
      <c r="T17" s="15"/>
    </row>
    <row r="18" spans="1:26" x14ac:dyDescent="0.25">
      <c r="A18" s="4">
        <f t="shared" si="22"/>
        <v>0</v>
      </c>
      <c r="B18" s="4">
        <f t="shared" si="23"/>
        <v>0</v>
      </c>
      <c r="C18" s="4">
        <f t="shared" si="24"/>
        <v>0</v>
      </c>
      <c r="D18" s="4">
        <f t="shared" si="25"/>
        <v>0</v>
      </c>
      <c r="E18" s="5">
        <f t="shared" si="26"/>
        <v>0</v>
      </c>
      <c r="F18" s="19" t="e">
        <f t="shared" si="27"/>
        <v>#DIV/0!</v>
      </c>
      <c r="G18" s="8" t="e">
        <f t="shared" si="28"/>
        <v>#DIV/0!</v>
      </c>
      <c r="H18" s="12" t="e">
        <f t="shared" si="29"/>
        <v>#DIV/0!</v>
      </c>
      <c r="I18" s="4" t="e">
        <f>#REF!</f>
        <v>#REF!</v>
      </c>
      <c r="J18" s="4">
        <f t="shared" ref="J18" si="30">S18</f>
        <v>0</v>
      </c>
      <c r="O18">
        <v>0</v>
      </c>
      <c r="P18">
        <f t="shared" ref="P18" si="31">O18/1.2</f>
        <v>0</v>
      </c>
      <c r="Q18" s="13">
        <f t="shared" ref="Q18" si="32">P18/1.2</f>
        <v>0</v>
      </c>
      <c r="R18" s="2">
        <v>0</v>
      </c>
      <c r="S18" s="15"/>
      <c r="T18" s="15"/>
    </row>
    <row r="21" spans="1:26" ht="16.5" x14ac:dyDescent="0.3">
      <c r="C21" s="26" t="s">
        <v>14</v>
      </c>
      <c r="D21" s="17"/>
      <c r="E21" s="37"/>
      <c r="F21" s="42" t="s">
        <v>13</v>
      </c>
      <c r="H21"/>
      <c r="Q21"/>
      <c r="R21" s="9"/>
      <c r="S21" s="9"/>
      <c r="T21" s="9"/>
      <c r="U21" s="9"/>
    </row>
    <row r="22" spans="1:26" ht="30" customHeight="1" x14ac:dyDescent="0.3">
      <c r="C22" s="26" t="s">
        <v>15</v>
      </c>
      <c r="D22" s="17">
        <v>2024</v>
      </c>
      <c r="E22" s="37"/>
      <c r="F22" s="57" t="s">
        <v>35</v>
      </c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6"/>
      <c r="T22" s="6"/>
      <c r="U22" s="6"/>
    </row>
    <row r="23" spans="1:26" ht="16.5" x14ac:dyDescent="0.3">
      <c r="C23" s="27" t="s">
        <v>16</v>
      </c>
      <c r="D23" s="28">
        <v>2006</v>
      </c>
      <c r="E23" s="37"/>
      <c r="F23" t="s">
        <v>32</v>
      </c>
      <c r="Q23"/>
      <c r="R23" s="9"/>
      <c r="S23" s="9"/>
      <c r="T23" s="9"/>
      <c r="U23" s="9"/>
      <c r="W23" s="9"/>
      <c r="X23" s="9"/>
      <c r="Y23" s="9"/>
      <c r="Z23" s="9"/>
    </row>
    <row r="24" spans="1:26" ht="20.25" customHeight="1" x14ac:dyDescent="0.3">
      <c r="C24" s="29" t="s">
        <v>17</v>
      </c>
      <c r="D24" s="28">
        <f>D22-D23</f>
        <v>18</v>
      </c>
      <c r="E24" s="37">
        <f>100-D24</f>
        <v>82</v>
      </c>
      <c r="G24" s="13"/>
      <c r="Q24"/>
      <c r="R24" s="9"/>
      <c r="S24" s="9"/>
      <c r="T24" s="9"/>
      <c r="U24" s="9"/>
      <c r="W24" s="9"/>
      <c r="X24" s="9"/>
      <c r="Y24" s="9"/>
      <c r="Z24" s="9"/>
    </row>
    <row r="25" spans="1:26" ht="16.5" x14ac:dyDescent="0.3">
      <c r="C25" s="30"/>
      <c r="D25" s="28">
        <f>D24-60</f>
        <v>-42</v>
      </c>
      <c r="E25" s="37"/>
      <c r="F25" s="4" t="s">
        <v>31</v>
      </c>
      <c r="G25" s="43">
        <v>885000</v>
      </c>
      <c r="H25" s="44" t="s">
        <v>34</v>
      </c>
      <c r="I25" s="23"/>
      <c r="J25" s="13"/>
      <c r="K25" s="13"/>
      <c r="L25" s="13"/>
      <c r="M25" s="13"/>
      <c r="N25" s="13"/>
      <c r="O25" s="13"/>
      <c r="P25" s="13"/>
      <c r="R25" s="13"/>
      <c r="S25" s="13"/>
      <c r="T25" s="13"/>
      <c r="U25" s="13"/>
      <c r="W25" s="9"/>
      <c r="X25" s="9"/>
      <c r="Y25" s="9"/>
      <c r="Z25" s="9"/>
    </row>
    <row r="26" spans="1:26" ht="16.5" x14ac:dyDescent="0.3">
      <c r="C26" s="30" t="s">
        <v>18</v>
      </c>
      <c r="D26" s="52">
        <f>464*2800</f>
        <v>1299200</v>
      </c>
      <c r="E26" s="48"/>
      <c r="W26" s="9"/>
      <c r="X26" s="9"/>
      <c r="Y26" s="9"/>
      <c r="Z26" s="9"/>
    </row>
    <row r="27" spans="1:26" ht="27.75" customHeight="1" x14ac:dyDescent="0.3">
      <c r="C27" s="30" t="s">
        <v>19</v>
      </c>
      <c r="D27" s="28"/>
      <c r="E27" s="38"/>
      <c r="W27" s="13"/>
      <c r="X27" s="9"/>
      <c r="Y27" s="9"/>
      <c r="Z27" s="9"/>
    </row>
    <row r="28" spans="1:26" ht="16.5" x14ac:dyDescent="0.3">
      <c r="C28" s="30" t="s">
        <v>20</v>
      </c>
      <c r="D28" s="32">
        <f>100-10</f>
        <v>90</v>
      </c>
      <c r="E28" s="47"/>
      <c r="S28" s="9"/>
      <c r="T28" s="9"/>
      <c r="U28" s="9"/>
      <c r="V28" s="9"/>
      <c r="W28" s="9"/>
      <c r="X28" s="9"/>
      <c r="Y28" s="9"/>
      <c r="Z28" s="9"/>
    </row>
    <row r="29" spans="1:26" ht="16.5" x14ac:dyDescent="0.3">
      <c r="C29" s="26" t="s">
        <v>28</v>
      </c>
      <c r="D29" s="28">
        <f>(100-10)*D24/60</f>
        <v>27</v>
      </c>
      <c r="E29" s="47"/>
      <c r="S29" s="9"/>
      <c r="T29" s="9"/>
      <c r="U29" s="9"/>
      <c r="V29" s="9"/>
      <c r="W29" s="9"/>
      <c r="X29" s="9"/>
      <c r="Y29" s="9"/>
      <c r="Z29" s="9"/>
    </row>
    <row r="30" spans="1:26" ht="16.5" x14ac:dyDescent="0.3">
      <c r="C30" s="26"/>
      <c r="D30" s="33">
        <f>D29%</f>
        <v>0.27</v>
      </c>
      <c r="S30" s="9"/>
      <c r="T30" s="9"/>
      <c r="U30" s="9"/>
      <c r="V30" s="9"/>
      <c r="W30" s="9"/>
      <c r="X30" s="9"/>
      <c r="Y30" s="9"/>
      <c r="Z30" s="9"/>
    </row>
    <row r="31" spans="1:26" ht="16.5" x14ac:dyDescent="0.3">
      <c r="C31" s="26" t="s">
        <v>21</v>
      </c>
      <c r="D31" s="18">
        <f>ROUND((D26*D30),0)</f>
        <v>350784</v>
      </c>
      <c r="S31" s="9"/>
      <c r="T31" s="9"/>
      <c r="U31" s="9"/>
      <c r="V31" s="9"/>
      <c r="W31" s="9"/>
      <c r="X31" s="9"/>
      <c r="Y31" s="9"/>
      <c r="Z31" s="9"/>
    </row>
    <row r="32" spans="1:26" ht="16.5" x14ac:dyDescent="0.3">
      <c r="C32" s="26" t="s">
        <v>33</v>
      </c>
      <c r="D32" s="18">
        <v>464</v>
      </c>
      <c r="S32" s="9"/>
      <c r="T32" s="9"/>
      <c r="U32" s="9"/>
      <c r="V32" s="9"/>
      <c r="W32" s="9"/>
      <c r="X32" s="9"/>
      <c r="Y32" s="9"/>
      <c r="Z32" s="9"/>
    </row>
    <row r="33" spans="3:26" ht="16.5" x14ac:dyDescent="0.3">
      <c r="C33" s="30" t="s">
        <v>22</v>
      </c>
      <c r="D33" s="18">
        <v>23000</v>
      </c>
      <c r="S33" s="9"/>
      <c r="T33" s="9"/>
      <c r="U33" s="9"/>
      <c r="V33" s="9"/>
      <c r="W33" s="9"/>
      <c r="X33" s="9"/>
      <c r="Y33" s="9"/>
      <c r="Z33" s="9"/>
    </row>
    <row r="34" spans="3:26" ht="16.5" x14ac:dyDescent="0.3">
      <c r="C34" s="30" t="s">
        <v>23</v>
      </c>
      <c r="D34" s="31">
        <f>D33*D32</f>
        <v>10672000</v>
      </c>
      <c r="E34" s="48"/>
      <c r="S34" s="9"/>
      <c r="T34" s="9"/>
      <c r="U34" s="9"/>
      <c r="V34" s="9"/>
      <c r="W34" s="9"/>
      <c r="X34" s="9"/>
      <c r="Y34" s="9"/>
      <c r="Z34" s="9"/>
    </row>
    <row r="35" spans="3:26" ht="16.5" x14ac:dyDescent="0.3">
      <c r="C35" s="34" t="s">
        <v>24</v>
      </c>
      <c r="D35" s="35">
        <f>D34-D31</f>
        <v>10321216</v>
      </c>
      <c r="E35" s="45">
        <f>D35/D32</f>
        <v>22244</v>
      </c>
      <c r="F35" s="6"/>
      <c r="H35" s="14"/>
      <c r="I35" s="6"/>
      <c r="J35" s="6"/>
      <c r="K35" s="6"/>
      <c r="L35" s="6"/>
      <c r="M35" s="6"/>
      <c r="N35" s="6"/>
      <c r="O35" s="6"/>
      <c r="P35" s="6"/>
      <c r="S35" s="9"/>
      <c r="T35" s="9"/>
      <c r="U35" s="9"/>
      <c r="V35" s="9"/>
      <c r="W35" s="9"/>
      <c r="X35" s="9"/>
      <c r="Y35" s="9"/>
      <c r="Z35" s="9"/>
    </row>
    <row r="36" spans="3:26" ht="16.5" x14ac:dyDescent="0.3">
      <c r="C36" s="34" t="s">
        <v>25</v>
      </c>
      <c r="D36" s="54">
        <f>D35*0.9</f>
        <v>9289094.4000000004</v>
      </c>
      <c r="G36" s="46"/>
      <c r="S36" s="9"/>
      <c r="T36" s="9"/>
      <c r="U36" s="9"/>
      <c r="V36" s="9"/>
      <c r="W36" s="9"/>
      <c r="X36" s="9"/>
      <c r="Y36" s="9"/>
      <c r="Z36" s="9"/>
    </row>
    <row r="37" spans="3:26" ht="16.5" x14ac:dyDescent="0.3">
      <c r="C37" s="49" t="s">
        <v>26</v>
      </c>
      <c r="D37" s="54">
        <f>D35*0.8</f>
        <v>8256972.8000000007</v>
      </c>
      <c r="S37" s="9"/>
      <c r="T37" s="9"/>
      <c r="U37" s="9"/>
      <c r="V37" s="9"/>
      <c r="W37" s="9"/>
      <c r="X37" s="9"/>
      <c r="Y37" s="9"/>
      <c r="Z37" s="9"/>
    </row>
    <row r="38" spans="3:26" ht="16.5" x14ac:dyDescent="0.3">
      <c r="C38" s="34" t="s">
        <v>27</v>
      </c>
      <c r="D38" s="36">
        <f>D35*0.025/12</f>
        <v>21502.533333333336</v>
      </c>
      <c r="E38" s="47"/>
      <c r="S38" s="9"/>
      <c r="T38" s="10"/>
      <c r="U38" s="9"/>
      <c r="V38" s="9"/>
      <c r="W38" s="9"/>
      <c r="X38" s="9"/>
      <c r="Y38" s="9"/>
      <c r="Z38" s="9"/>
    </row>
    <row r="39" spans="3:26" ht="16.5" x14ac:dyDescent="0.3">
      <c r="C39" s="39"/>
      <c r="D39" s="40"/>
      <c r="F39" s="50"/>
      <c r="G39" s="51"/>
      <c r="S39" s="10"/>
      <c r="T39" s="9"/>
      <c r="U39" s="9"/>
      <c r="V39" s="9"/>
      <c r="W39" s="9"/>
      <c r="X39" s="9"/>
      <c r="Y39" s="9"/>
      <c r="Z39" s="9"/>
    </row>
    <row r="44" spans="3:26" x14ac:dyDescent="0.25">
      <c r="H44" s="13" t="s">
        <v>39</v>
      </c>
      <c r="I44" s="55">
        <v>142570</v>
      </c>
    </row>
    <row r="45" spans="3:26" x14ac:dyDescent="0.25">
      <c r="I45" s="56">
        <f>I44/100*105</f>
        <v>149698.5</v>
      </c>
      <c r="J45" s="56">
        <f>I45/10.764</f>
        <v>13907.329988851729</v>
      </c>
      <c r="O45" s="55">
        <v>464</v>
      </c>
    </row>
    <row r="46" spans="3:26" x14ac:dyDescent="0.25">
      <c r="O46" s="55">
        <v>12470</v>
      </c>
    </row>
    <row r="47" spans="3:26" x14ac:dyDescent="0.25">
      <c r="H47" s="13" t="s">
        <v>40</v>
      </c>
      <c r="I47" s="55">
        <v>63740</v>
      </c>
      <c r="O47" s="55">
        <f>O46*O45</f>
        <v>5786080</v>
      </c>
    </row>
    <row r="48" spans="3:26" x14ac:dyDescent="0.25">
      <c r="O48" s="55"/>
    </row>
    <row r="49" spans="9:10" x14ac:dyDescent="0.25">
      <c r="I49" s="46">
        <f>I45-I47</f>
        <v>85958.5</v>
      </c>
    </row>
    <row r="50" spans="9:10" x14ac:dyDescent="0.25">
      <c r="I50" s="46">
        <f>I49*82%</f>
        <v>70485.97</v>
      </c>
    </row>
    <row r="52" spans="9:10" x14ac:dyDescent="0.25">
      <c r="I52" s="56">
        <f>I50+I47</f>
        <v>134225.97</v>
      </c>
      <c r="J52" s="56">
        <f>I52/10.764</f>
        <v>12469.896878483836</v>
      </c>
    </row>
  </sheetData>
  <mergeCells count="1">
    <mergeCell ref="F22:R2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J18"/>
  <sheetViews>
    <sheetView workbookViewId="0">
      <selection activeCell="M16" sqref="M16"/>
    </sheetView>
  </sheetViews>
  <sheetFormatPr defaultRowHeight="15" x14ac:dyDescent="0.25"/>
  <sheetData>
    <row r="5" spans="4:10" x14ac:dyDescent="0.25">
      <c r="D5">
        <v>15.9</v>
      </c>
      <c r="E5">
        <v>9.8000000000000007</v>
      </c>
      <c r="F5">
        <f>D5*E5</f>
        <v>155.82000000000002</v>
      </c>
    </row>
    <row r="6" spans="4:10" x14ac:dyDescent="0.25">
      <c r="D6">
        <v>3.9</v>
      </c>
      <c r="E6">
        <v>5.2</v>
      </c>
      <c r="F6">
        <f t="shared" ref="F6:F18" si="0">D6*E6</f>
        <v>20.28</v>
      </c>
    </row>
    <row r="7" spans="4:10" x14ac:dyDescent="0.25">
      <c r="D7">
        <v>7.4</v>
      </c>
      <c r="E7">
        <v>3.8</v>
      </c>
      <c r="F7">
        <f t="shared" si="0"/>
        <v>28.12</v>
      </c>
    </row>
    <row r="8" spans="4:10" x14ac:dyDescent="0.25">
      <c r="D8">
        <v>9</v>
      </c>
      <c r="E8">
        <v>9.4</v>
      </c>
      <c r="F8">
        <f t="shared" si="0"/>
        <v>84.600000000000009</v>
      </c>
    </row>
    <row r="9" spans="4:10" x14ac:dyDescent="0.25">
      <c r="D9">
        <v>6.8</v>
      </c>
      <c r="E9">
        <v>9.3000000000000007</v>
      </c>
      <c r="F9">
        <f t="shared" si="0"/>
        <v>63.24</v>
      </c>
      <c r="J9">
        <f>F10+F14+F16+F18</f>
        <v>428.79</v>
      </c>
    </row>
    <row r="10" spans="4:10" x14ac:dyDescent="0.25">
      <c r="F10">
        <f>SUM(F5:F9)</f>
        <v>352.06000000000006</v>
      </c>
      <c r="J10">
        <f>J9-15</f>
        <v>413.79</v>
      </c>
    </row>
    <row r="12" spans="4:10" x14ac:dyDescent="0.25">
      <c r="D12">
        <v>2.4</v>
      </c>
      <c r="E12">
        <v>9.8000000000000007</v>
      </c>
      <c r="F12">
        <f t="shared" si="0"/>
        <v>23.52</v>
      </c>
    </row>
    <row r="13" spans="4:10" x14ac:dyDescent="0.25">
      <c r="D13">
        <v>2.4</v>
      </c>
      <c r="E13">
        <v>9</v>
      </c>
      <c r="F13">
        <f t="shared" si="0"/>
        <v>21.599999999999998</v>
      </c>
    </row>
    <row r="14" spans="4:10" x14ac:dyDescent="0.25">
      <c r="F14">
        <f>SUM(F12:F13)</f>
        <v>45.12</v>
      </c>
      <c r="G14" t="s">
        <v>36</v>
      </c>
    </row>
    <row r="16" spans="4:10" x14ac:dyDescent="0.25">
      <c r="D16">
        <v>3.7</v>
      </c>
      <c r="E16">
        <v>4.5</v>
      </c>
      <c r="F16">
        <f t="shared" si="0"/>
        <v>16.650000000000002</v>
      </c>
      <c r="G16" t="s">
        <v>37</v>
      </c>
    </row>
    <row r="18" spans="4:7" x14ac:dyDescent="0.25">
      <c r="D18">
        <v>2.2000000000000002</v>
      </c>
      <c r="E18">
        <v>6.8</v>
      </c>
      <c r="F18">
        <f t="shared" si="0"/>
        <v>14.96</v>
      </c>
      <c r="G18" t="s">
        <v>38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2024-05-02T08:35:32Z</dcterms:modified>
</cp:coreProperties>
</file>