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Cosmos Bank Rte verification - 2023\April - 2024\"/>
    </mc:Choice>
  </mc:AlternateContent>
  <xr:revisionPtr revIDLastSave="0" documentId="13_ncr:1_{25D18BBC-EAC8-43F6-832E-58160886E45C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U37" i="4" l="1"/>
  <c r="U35" i="4"/>
  <c r="U36" i="4" s="1"/>
  <c r="U45" i="4"/>
  <c r="U40" i="4"/>
  <c r="U41" i="4" s="1"/>
  <c r="U39" i="4"/>
  <c r="U42" i="4" l="1"/>
  <c r="U46" i="4" s="1"/>
  <c r="U49" i="4" s="1"/>
  <c r="U48" i="4" l="1"/>
  <c r="U47" i="4"/>
  <c r="P19" i="4" l="1"/>
  <c r="AC66" i="23"/>
  <c r="AC65" i="23"/>
  <c r="AH19" i="23"/>
  <c r="AH18" i="23"/>
  <c r="Y43" i="4" l="1"/>
  <c r="Y44" i="4" s="1"/>
  <c r="P13" i="4"/>
  <c r="Q13" i="4" s="1"/>
  <c r="P12" i="4"/>
  <c r="Q12" i="4" s="1"/>
  <c r="P11" i="4"/>
  <c r="Q11" i="4" s="1"/>
  <c r="P10" i="4"/>
  <c r="P9" i="4"/>
  <c r="P8" i="4"/>
  <c r="P7" i="4"/>
  <c r="P6" i="4"/>
  <c r="Q5" i="4"/>
  <c r="Q4" i="4"/>
  <c r="P3" i="4"/>
  <c r="P24" i="4"/>
  <c r="Q24" i="4" s="1"/>
  <c r="P23" i="4"/>
  <c r="Q23" i="4" s="1"/>
  <c r="P22" i="4"/>
  <c r="Q22" i="4" s="1"/>
  <c r="P21" i="4"/>
  <c r="Q21" i="4" s="1"/>
  <c r="P20" i="4"/>
  <c r="Q20" i="4" s="1"/>
  <c r="Q19" i="4"/>
  <c r="P18" i="4"/>
  <c r="Q17" i="4"/>
  <c r="P16" i="4"/>
  <c r="V9" i="4" l="1"/>
  <c r="T21" i="17" l="1"/>
  <c r="V26" i="4" l="1"/>
  <c r="V12" i="4"/>
  <c r="V13" i="4" s="1"/>
  <c r="V8" i="4"/>
  <c r="V7" i="4"/>
  <c r="V16" i="4" s="1"/>
  <c r="V10" i="4" l="1"/>
  <c r="V14" i="4"/>
  <c r="V15" i="4" s="1"/>
  <c r="V18" i="4" s="1"/>
  <c r="V21" i="4" s="1"/>
  <c r="V23" i="4" l="1"/>
  <c r="V25" i="4" l="1"/>
  <c r="V24" i="4"/>
  <c r="P25" i="4"/>
  <c r="Q25" i="4" s="1"/>
  <c r="B18" i="4" l="1"/>
  <c r="C18" i="4" s="1"/>
  <c r="D18" i="4" s="1"/>
  <c r="J18" i="4"/>
  <c r="I18" i="4"/>
  <c r="E18" i="4"/>
  <c r="A18" i="4"/>
  <c r="B17" i="4"/>
  <c r="C17" i="4" s="1"/>
  <c r="D17" i="4" s="1"/>
  <c r="J17" i="4"/>
  <c r="I17" i="4"/>
  <c r="E17" i="4"/>
  <c r="A17" i="4"/>
  <c r="B16" i="4"/>
  <c r="C16" i="4" s="1"/>
  <c r="D16" i="4" s="1"/>
  <c r="J16" i="4"/>
  <c r="I16" i="4"/>
  <c r="E16" i="4"/>
  <c r="A16" i="4"/>
  <c r="H18" i="4" l="1"/>
  <c r="H16" i="4"/>
  <c r="H17" i="4"/>
  <c r="F16" i="4"/>
  <c r="F17" i="4"/>
  <c r="F18" i="4"/>
  <c r="G16" i="4"/>
  <c r="G17" i="4"/>
  <c r="G18" i="4"/>
  <c r="P14" i="4" l="1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B8" i="4"/>
  <c r="C8" i="4" s="1"/>
  <c r="D8" i="4" s="1"/>
  <c r="J8" i="4"/>
  <c r="I8" i="4"/>
  <c r="E8" i="4"/>
  <c r="A8" i="4"/>
  <c r="F8" i="4" l="1"/>
  <c r="H12" i="4"/>
  <c r="H8" i="4"/>
  <c r="H9" i="4"/>
  <c r="H10" i="4"/>
  <c r="H11" i="4"/>
  <c r="F9" i="4"/>
  <c r="F10" i="4"/>
  <c r="F11" i="4"/>
  <c r="F12" i="4"/>
  <c r="G8" i="4"/>
  <c r="G9" i="4"/>
  <c r="G10" i="4"/>
  <c r="G11" i="4"/>
  <c r="G12" i="4"/>
  <c r="B6" i="4" l="1"/>
  <c r="C6" i="4" s="1"/>
  <c r="D6" i="4" s="1"/>
  <c r="J6" i="4"/>
  <c r="I6" i="4"/>
  <c r="E6" i="4"/>
  <c r="A6" i="4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G6" i="4" l="1"/>
  <c r="F5" i="4"/>
  <c r="H6" i="4"/>
  <c r="D3" i="4"/>
  <c r="H3" i="4" s="1"/>
  <c r="G3" i="4"/>
  <c r="F3" i="4"/>
  <c r="G4" i="4"/>
  <c r="D4" i="4"/>
  <c r="H4" i="4" s="1"/>
  <c r="F4" i="4"/>
  <c r="D5" i="4"/>
  <c r="H5" i="4" s="1"/>
  <c r="G5" i="4"/>
  <c r="F6" i="4"/>
  <c r="B7" i="4" l="1"/>
  <c r="C7" i="4" s="1"/>
  <c r="D7" i="4" s="1"/>
  <c r="J7" i="4"/>
  <c r="I7" i="4"/>
  <c r="E7" i="4"/>
  <c r="A7" i="4"/>
  <c r="H7" i="4" l="1"/>
  <c r="F7" i="4"/>
  <c r="G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C19" i="4" s="1"/>
  <c r="D19" i="4" s="1"/>
  <c r="J19" i="4"/>
  <c r="I19" i="4"/>
  <c r="E19" i="4"/>
  <c r="A19" i="4"/>
  <c r="H24" i="4" l="1"/>
  <c r="H19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19" i="4"/>
  <c r="G21" i="4"/>
  <c r="G22" i="4"/>
  <c r="G23" i="4"/>
  <c r="G24" i="4"/>
  <c r="G25" i="4"/>
</calcChain>
</file>

<file path=xl/sharedStrings.xml><?xml version="1.0" encoding="utf-8"?>
<sst xmlns="http://schemas.openxmlformats.org/spreadsheetml/2006/main" count="65" uniqueCount="60">
  <si>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</si>
  <si>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</si>
  <si>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</si>
  <si>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</si>
  <si>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</si>
  <si>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</si>
  <si>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</si>
  <si>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</si>
  <si>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</si>
  <si>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</si>
  <si>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</si>
  <si>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</si>
  <si>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</si>
  <si>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</si>
  <si>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</si>
  <si>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</si>
  <si>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</si>
  <si>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</si>
  <si>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</si>
  <si>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</si>
  <si>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</si>
  <si>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</si>
  <si>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</si>
  <si>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</si>
  <si>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</si>
  <si>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</si>
  <si>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</si>
  <si>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</si>
  <si>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</si>
  <si>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</si>
  <si>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</si>
  <si>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</si>
  <si>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</si>
  <si>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>Depreciation (100-10)X19/60</t>
  </si>
  <si>
    <t xml:space="preserve">Measured carpet </t>
  </si>
  <si>
    <t>Sq.M</t>
  </si>
  <si>
    <t>rate on C.A</t>
  </si>
  <si>
    <t xml:space="preserve"> sq.ft </t>
  </si>
  <si>
    <t xml:space="preserve">Previous value  </t>
  </si>
  <si>
    <t>Flat No. 702, 7th floor, Abhinandan Chsl, Plot No. 170 &amp; 171, Sector-19, Kharghar, Navi Mumbai.</t>
  </si>
  <si>
    <t>C.A</t>
  </si>
  <si>
    <t>C.B</t>
  </si>
  <si>
    <t>Sq.Ft</t>
  </si>
  <si>
    <t>Carpet Area -Flat No - 702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</si>
  <si>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</si>
  <si>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</si>
  <si>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</si>
  <si>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</si>
  <si>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</si>
  <si>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</si>
  <si>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</si>
  <si>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 Year/60 </t>
  </si>
  <si>
    <t>Amount of Depreciation</t>
  </si>
  <si>
    <t>Carpet Area  in sq.ft</t>
  </si>
  <si>
    <t>Rate</t>
  </si>
  <si>
    <t>Value of the property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</si>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</sst>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0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9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2" fillId="0" borderId="0" xfId="1" applyFont="1"/>
    <xf numFmtId="0" fontId="2" fillId="0" borderId="0" xfId="0" applyFont="1" applyAlignment="1">
      <alignment horizontal="right"/>
    </xf>
    <xf numFmtId="0" fontId="6" fillId="0" borderId="4" xfId="0" applyFont="1" applyFill="1" applyBorder="1"/>
    <xf numFmtId="10" fontId="6" fillId="0" borderId="4" xfId="0" applyNumberFormat="1" applyFont="1" applyFill="1" applyBorder="1"/>
    <xf numFmtId="14" fontId="1" fillId="0" borderId="0" xfId="0" applyNumberFormat="1" applyFont="1"/>
    <xf numFmtId="43" fontId="5" fillId="0" borderId="1" xfId="1" applyFont="1" applyFill="1" applyBorder="1"/>
    <xf numFmtId="2" fontId="6" fillId="0" borderId="1" xfId="1" applyNumberFormat="1" applyFont="1" applyFill="1" applyBorder="1"/>
    <xf numFmtId="43" fontId="6" fillId="0" borderId="2" xfId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0" fontId="9" fillId="0" borderId="0" xfId="0" applyFont="1"/>
    <xf numFmtId="2" fontId="13" fillId="0" borderId="0" xfId="0" applyNumberFormat="1" applyFont="1" applyFill="1" applyAlignment="1">
      <alignment wrapText="1"/>
    </xf>
    <xf numFmtId="0" fontId="5" fillId="0" borderId="3" xfId="0" applyFont="1" applyFill="1" applyBorder="1"/>
    <xf numFmtId="0" fontId="5" fillId="0" borderId="0" xfId="0" applyFont="1" applyFill="1"/>
    <xf numFmtId="2" fontId="6" fillId="0" borderId="0" xfId="0" applyNumberFormat="1" applyFont="1" applyFill="1"/>
    <xf numFmtId="0" fontId="12" fillId="0" borderId="3" xfId="0" applyFont="1" applyFill="1" applyBorder="1"/>
    <xf numFmtId="0" fontId="4" fillId="0" borderId="0" xfId="0" applyFont="1" applyFill="1" applyAlignment="1">
      <alignment horizontal="center" vertical="center"/>
    </xf>
    <xf numFmtId="0" fontId="5" fillId="0" borderId="8" xfId="0" applyFont="1" applyFill="1" applyBorder="1"/>
    <xf numFmtId="0" fontId="5" fillId="0" borderId="3" xfId="0" applyFont="1" applyFill="1" applyBorder="1" applyAlignment="1">
      <alignment wrapText="1"/>
    </xf>
    <xf numFmtId="9" fontId="5" fillId="0" borderId="0" xfId="0" applyNumberFormat="1" applyFont="1" applyFill="1"/>
    <xf numFmtId="0" fontId="7" fillId="0" borderId="0" xfId="0" applyFont="1" applyFill="1"/>
    <xf numFmtId="2" fontId="14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6" fillId="0" borderId="0" xfId="0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43" fontId="0" fillId="0" borderId="0" xfId="0" applyNumberFormat="1" applyBorder="1"/>
    <xf numFmtId="43" fontId="2" fillId="0" borderId="0" xfId="0" applyNumberFormat="1" applyFont="1"/>
    <xf numFmtId="0" fontId="2" fillId="0" borderId="0" xfId="0" applyFont="1" applyFill="1" applyBorder="1"/>
    <xf numFmtId="0" fontId="1" fillId="3" borderId="0" xfId="0" applyFont="1" applyFill="1"/>
    <xf numFmtId="0" fontId="15" fillId="0" borderId="9" xfId="1" applyNumberFormat="1" applyFont="1" applyFill="1" applyBorder="1"/>
    <xf numFmtId="0" fontId="16" fillId="0" borderId="9" xfId="0" applyFont="1" applyBorder="1"/>
    <xf numFmtId="0" fontId="17" fillId="0" borderId="9" xfId="1" applyNumberFormat="1" applyFont="1" applyFill="1" applyBorder="1" applyAlignment="1">
      <alignment wrapText="1"/>
    </xf>
    <xf numFmtId="0" fontId="0" fillId="0" borderId="9" xfId="0" applyBorder="1"/>
    <xf numFmtId="0" fontId="17" fillId="0" borderId="9" xfId="1" applyNumberFormat="1" applyFont="1" applyFill="1" applyBorder="1"/>
    <xf numFmtId="0" fontId="15" fillId="0" borderId="9" xfId="0" applyFont="1" applyBorder="1"/>
    <xf numFmtId="43" fontId="0" fillId="0" borderId="9" xfId="0" applyNumberFormat="1" applyBorder="1"/>
    <xf numFmtId="0" fontId="16" fillId="0" borderId="9" xfId="1" applyNumberFormat="1" applyFont="1" applyFill="1" applyBorder="1"/>
    <xf numFmtId="10" fontId="16" fillId="0" borderId="9" xfId="1" applyNumberFormat="1" applyFont="1" applyFill="1" applyBorder="1"/>
    <xf numFmtId="43" fontId="16" fillId="0" borderId="9" xfId="0" applyNumberFormat="1" applyFont="1" applyBorder="1"/>
    <xf numFmtId="0" fontId="17" fillId="4" borderId="9" xfId="0" applyFont="1" applyFill="1" applyBorder="1"/>
    <xf numFmtId="43" fontId="2" fillId="4" borderId="9" xfId="0" applyNumberFormat="1" applyFont="1" applyFill="1" applyBorder="1"/>
    <xf numFmtId="0" fontId="17" fillId="0" borderId="9" xfId="0" applyFont="1" applyBorder="1"/>
    <xf numFmtId="43" fontId="18" fillId="4" borderId="9" xfId="0" applyNumberFormat="1" applyFont="1" applyFill="1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left"/>
    </xf>
    <xf numFmtId="0" fontId="15" fillId="0" borderId="0" xfId="1" applyNumberFormat="1" applyFont="1" applyFill="1" applyBorder="1"/>
    <xf numFmtId="0" fontId="16" fillId="0" borderId="0" xfId="0" applyFont="1" applyBorder="1"/>
    <xf numFmtId="0" fontId="17" fillId="0" borderId="0" xfId="1" applyNumberFormat="1" applyFont="1" applyFill="1" applyBorder="1" applyAlignment="1">
      <alignment wrapText="1"/>
    </xf>
    <xf numFmtId="0" fontId="17" fillId="0" borderId="0" xfId="1" applyNumberFormat="1" applyFont="1" applyFill="1" applyBorder="1"/>
    <xf numFmtId="0" fontId="15" fillId="0" borderId="0" xfId="0" applyFont="1" applyBorder="1"/>
    <xf numFmtId="0" fontId="16" fillId="0" borderId="0" xfId="1" applyNumberFormat="1" applyFont="1" applyFill="1" applyBorder="1"/>
    <xf numFmtId="10" fontId="16" fillId="0" borderId="0" xfId="1" applyNumberFormat="1" applyFont="1" applyFill="1" applyBorder="1"/>
    <xf numFmtId="43" fontId="16" fillId="0" borderId="0" xfId="0" applyNumberFormat="1" applyFont="1" applyBorder="1"/>
    <xf numFmtId="0" fontId="17" fillId="0" borderId="0" xfId="0" applyFont="1" applyFill="1" applyBorder="1"/>
    <xf numFmtId="43" fontId="2" fillId="0" borderId="0" xfId="0" applyNumberFormat="1" applyFont="1" applyFill="1" applyBorder="1"/>
    <xf numFmtId="43" fontId="18" fillId="0" borderId="0" xfId="0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66205</xdr:colOff>
      <xdr:row>43</xdr:row>
      <xdr:rowOff>4281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A4DA30-8EA2-4ABA-B2AC-FF38A57AD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11643" cy="7925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57150</xdr:rowOff>
    </xdr:from>
    <xdr:to>
      <xdr:col>14</xdr:col>
      <xdr:colOff>401191</xdr:colOff>
      <xdr:row>46</xdr:row>
      <xdr:rowOff>77399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ABF615-EE2C-4F2A-901C-6F8384737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247650"/>
          <a:ext cx="8173591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15</xdr:col>
      <xdr:colOff>258317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DF2527-168E-4F27-9094-172A46342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8183117" cy="8402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19</xdr:col>
      <xdr:colOff>286896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C65358-2700-4113-939E-6110E39D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8211696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17</xdr:col>
      <xdr:colOff>286896</xdr:colOff>
      <xdr:row>46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D82714-AA8F-4D53-8A4A-73BAAE6AF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8211696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17</xdr:col>
      <xdr:colOff>325001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81F9D4-E309-4A66-A5A0-598CF61CD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8249801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363107</xdr:colOff>
      <xdr:row>47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DB9499-E357-4FAE-B587-C3C0C18E4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287907" cy="87737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23</xdr:col>
      <xdr:colOff>298546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CC22EF-3A2B-4885-AF2B-0B74A8A2C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38333" y="190500"/>
          <a:ext cx="8278380" cy="87165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329845</xdr:colOff>
      <xdr:row>44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08501-F575-4FF7-93E5-FD57A7824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219" y="190500"/>
          <a:ext cx="8830907" cy="835459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31</xdr:col>
      <xdr:colOff>367951</xdr:colOff>
      <xdr:row>46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811602-5D0D-4362-830A-758BC6941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22719" y="190500"/>
          <a:ext cx="8869013" cy="863085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42</xdr:row>
      <xdr:rowOff>11906</xdr:rowOff>
    </xdr:from>
    <xdr:to>
      <xdr:col>16</xdr:col>
      <xdr:colOff>8376</xdr:colOff>
      <xdr:row>84</xdr:row>
      <xdr:rowOff>184497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49DA46-7B27-4877-98D4-33E51B1D5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2969" y="8012906"/>
          <a:ext cx="8830907" cy="8173591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190500</xdr:colOff>
      <xdr:row>44</xdr:row>
      <xdr:rowOff>95250</xdr:rowOff>
    </xdr:from>
    <xdr:to>
      <xdr:col>31</xdr:col>
      <xdr:colOff>529872</xdr:colOff>
      <xdr:row>90</xdr:row>
      <xdr:rowOff>20262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EC3898-54BA-40A9-920A-3EAAC8994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13219" y="8477250"/>
          <a:ext cx="8840434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9"/>
  <sheetViews>
    <sheetView tabSelected="1" topLeftCell="D4" zoomScaleNormal="100" workbookViewId="0">
      <selection activeCell="V48" sqref="V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customWidth="1"/>
    <col min="17" max="17" width="15.5703125" style="31" customWidth="1"/>
    <col min="18" max="18" width="16" customWidth="1"/>
    <col min="19" max="19" width="5.28515625" customWidth="1"/>
    <col min="20" max="20" width="27.42578125" customWidth="1"/>
    <col min="21" max="21" width="14.28515625" customWidth="1"/>
    <col min="22" max="22" width="19" style="31" customWidth="1"/>
    <col min="23" max="23" width="16.140625" customWidth="1"/>
    <col min="24" max="24" width="6.5703125" customWidth="1"/>
    <col min="25" max="25" width="8.8554687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30" t="s">
        <v>6</v>
      </c>
      <c r="R1" s="1" t="s">
        <v>1</v>
      </c>
      <c r="T1" s="38"/>
      <c r="U1" s="38"/>
      <c r="V1" s="51"/>
      <c r="W1" s="38"/>
      <c r="X1" s="38"/>
      <c r="Y1" s="38"/>
    </row>
    <row r="2" spans="1:26" s="1" customFormat="1" ht="44.25" customHeight="1" x14ac:dyDescent="0.25">
      <c r="A2" s="90" t="s">
        <v>28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28"/>
      <c r="T2" s="91" t="s">
        <v>39</v>
      </c>
      <c r="U2" s="91"/>
      <c r="V2" s="91"/>
      <c r="W2" s="91"/>
      <c r="X2" s="91"/>
      <c r="Y2" s="91"/>
    </row>
    <row r="3" spans="1:26" s="27" customFormat="1" x14ac:dyDescent="0.25">
      <c r="A3" s="25">
        <f t="shared" ref="A3:A6" si="0">N3</f>
        <v>0</v>
      </c>
      <c r="B3" s="25">
        <f t="shared" ref="B3:B6" si="1">Q3</f>
        <v>810</v>
      </c>
      <c r="C3" s="25">
        <f t="shared" ref="C3:C6" si="2">B3*1.2</f>
        <v>972</v>
      </c>
      <c r="D3" s="25">
        <f t="shared" ref="D3:D6" si="3">C3*1.2</f>
        <v>1166.3999999999999</v>
      </c>
      <c r="E3" s="26">
        <f t="shared" ref="E3:E6" si="4">R3</f>
        <v>14000000</v>
      </c>
      <c r="F3" s="25">
        <f t="shared" ref="F3:F6" si="5">ROUND((E3/B3),0)</f>
        <v>17284</v>
      </c>
      <c r="G3" s="25">
        <f t="shared" ref="G3:G6" si="6">ROUND((E3/C3),0)</f>
        <v>14403</v>
      </c>
      <c r="H3" s="25">
        <f t="shared" ref="H3:H6" si="7">ROUND((E3/D3),0)</f>
        <v>12003</v>
      </c>
      <c r="I3" s="25" t="e">
        <f>#REF!</f>
        <v>#REF!</v>
      </c>
      <c r="J3" s="25" t="e">
        <f>#REF!</f>
        <v>#REF!</v>
      </c>
      <c r="O3" s="27">
        <v>0</v>
      </c>
      <c r="P3" s="27">
        <f t="shared" ref="P3:P13" si="8">O3/1.2</f>
        <v>0</v>
      </c>
      <c r="Q3" s="32">
        <v>810</v>
      </c>
      <c r="R3" s="29">
        <v>14000000</v>
      </c>
      <c r="S3" s="29"/>
      <c r="T3" s="91"/>
      <c r="U3" s="91"/>
      <c r="V3" s="91"/>
      <c r="W3" s="91"/>
      <c r="X3" s="91"/>
      <c r="Y3" s="91"/>
    </row>
    <row r="4" spans="1:26" s="27" customFormat="1" ht="15.75" thickBot="1" x14ac:dyDescent="0.3">
      <c r="A4" s="25">
        <f t="shared" si="0"/>
        <v>0</v>
      </c>
      <c r="B4" s="25">
        <f t="shared" si="1"/>
        <v>1333.3333333333335</v>
      </c>
      <c r="C4" s="25">
        <f t="shared" si="2"/>
        <v>1600.0000000000002</v>
      </c>
      <c r="D4" s="25">
        <f t="shared" si="3"/>
        <v>1920.0000000000002</v>
      </c>
      <c r="E4" s="26">
        <f t="shared" si="4"/>
        <v>14000000</v>
      </c>
      <c r="F4" s="25">
        <f t="shared" si="5"/>
        <v>10500</v>
      </c>
      <c r="G4" s="25">
        <f t="shared" si="6"/>
        <v>8750</v>
      </c>
      <c r="H4" s="25">
        <f t="shared" si="7"/>
        <v>7292</v>
      </c>
      <c r="I4" s="25" t="e">
        <f>#REF!</f>
        <v>#REF!</v>
      </c>
      <c r="J4" s="25" t="e">
        <f>#REF!</f>
        <v>#REF!</v>
      </c>
      <c r="O4" s="27">
        <v>0</v>
      </c>
      <c r="P4" s="27">
        <v>1600</v>
      </c>
      <c r="Q4" s="32">
        <f t="shared" ref="Q4:Q13" si="9">P4/1.2</f>
        <v>1333.3333333333335</v>
      </c>
      <c r="R4" s="29">
        <v>14000000</v>
      </c>
      <c r="S4" s="29"/>
      <c r="V4" s="32"/>
    </row>
    <row r="5" spans="1:26" s="27" customFormat="1" ht="19.5" customHeight="1" x14ac:dyDescent="0.25">
      <c r="A5" s="25">
        <f t="shared" si="0"/>
        <v>0</v>
      </c>
      <c r="B5" s="25">
        <f t="shared" si="1"/>
        <v>833.33333333333337</v>
      </c>
      <c r="C5" s="25">
        <f t="shared" si="2"/>
        <v>1000</v>
      </c>
      <c r="D5" s="25">
        <f t="shared" si="3"/>
        <v>1200</v>
      </c>
      <c r="E5" s="26">
        <f t="shared" si="4"/>
        <v>9000000</v>
      </c>
      <c r="F5" s="25">
        <f t="shared" si="5"/>
        <v>10800</v>
      </c>
      <c r="G5" s="25">
        <f t="shared" si="6"/>
        <v>9000</v>
      </c>
      <c r="H5" s="25">
        <f t="shared" si="7"/>
        <v>7500</v>
      </c>
      <c r="I5" s="25" t="e">
        <f>#REF!</f>
        <v>#REF!</v>
      </c>
      <c r="J5" s="25" t="e">
        <f>#REF!</f>
        <v>#REF!</v>
      </c>
      <c r="O5" s="27">
        <v>0</v>
      </c>
      <c r="P5" s="27">
        <v>1000</v>
      </c>
      <c r="Q5" s="32">
        <f t="shared" si="9"/>
        <v>833.33333333333337</v>
      </c>
      <c r="R5" s="29">
        <v>9000000</v>
      </c>
      <c r="S5" s="29"/>
      <c r="T5" s="57" t="s">
        <v>13</v>
      </c>
      <c r="U5" s="44"/>
      <c r="V5" s="45"/>
      <c r="W5" s="46" t="s">
        <v>36</v>
      </c>
      <c r="X5" s="10"/>
    </row>
    <row r="6" spans="1:26" s="27" customFormat="1" ht="37.5" customHeight="1" x14ac:dyDescent="0.25">
      <c r="A6" s="25">
        <f t="shared" si="0"/>
        <v>0</v>
      </c>
      <c r="B6" s="25">
        <f t="shared" si="1"/>
        <v>412</v>
      </c>
      <c r="C6" s="25">
        <f t="shared" si="2"/>
        <v>494.4</v>
      </c>
      <c r="D6" s="25">
        <f t="shared" si="3"/>
        <v>593.28</v>
      </c>
      <c r="E6" s="26">
        <f t="shared" si="4"/>
        <v>6500000</v>
      </c>
      <c r="F6" s="74">
        <f t="shared" si="5"/>
        <v>15777</v>
      </c>
      <c r="G6" s="25">
        <f t="shared" si="6"/>
        <v>13147</v>
      </c>
      <c r="H6" s="25">
        <f t="shared" si="7"/>
        <v>10956</v>
      </c>
      <c r="I6" s="25" t="e">
        <f>#REF!</f>
        <v>#REF!</v>
      </c>
      <c r="J6" s="25" t="e">
        <f>#REF!</f>
        <v>#REF!</v>
      </c>
      <c r="O6" s="27">
        <v>0</v>
      </c>
      <c r="P6" s="27">
        <f t="shared" si="8"/>
        <v>0</v>
      </c>
      <c r="Q6" s="32">
        <v>412</v>
      </c>
      <c r="R6" s="29">
        <v>6500000</v>
      </c>
      <c r="S6" s="29"/>
      <c r="T6" s="58" t="s">
        <v>14</v>
      </c>
      <c r="U6" s="11"/>
      <c r="V6" s="35">
        <v>2800</v>
      </c>
      <c r="W6" s="12"/>
      <c r="X6" s="10"/>
    </row>
    <row r="7" spans="1:26" s="27" customFormat="1" ht="15.75" x14ac:dyDescent="0.25">
      <c r="A7" s="25">
        <f t="shared" ref="A7" si="10">N7</f>
        <v>0</v>
      </c>
      <c r="B7" s="25">
        <f t="shared" ref="B7" si="11">Q7</f>
        <v>650</v>
      </c>
      <c r="C7" s="25">
        <f t="shared" ref="C7" si="12">B7*1.2</f>
        <v>780</v>
      </c>
      <c r="D7" s="25">
        <f t="shared" ref="D7" si="13">C7*1.2</f>
        <v>936</v>
      </c>
      <c r="E7" s="26">
        <f t="shared" ref="E7" si="14">R7</f>
        <v>8800000</v>
      </c>
      <c r="F7" s="74">
        <f t="shared" ref="F7" si="15">ROUND((E7/B7),0)</f>
        <v>13538</v>
      </c>
      <c r="G7" s="25">
        <f t="shared" ref="G7" si="16">ROUND((E7/C7),0)</f>
        <v>11282</v>
      </c>
      <c r="H7" s="25">
        <f t="shared" ref="H7" si="17">ROUND((E7/D7),0)</f>
        <v>9402</v>
      </c>
      <c r="I7" s="25" t="e">
        <f>#REF!</f>
        <v>#REF!</v>
      </c>
      <c r="J7" s="25" t="e">
        <f>#REF!</f>
        <v>#REF!</v>
      </c>
      <c r="O7" s="27">
        <v>0</v>
      </c>
      <c r="P7" s="27">
        <f t="shared" si="8"/>
        <v>0</v>
      </c>
      <c r="Q7" s="32">
        <v>650</v>
      </c>
      <c r="R7" s="29">
        <v>8800000</v>
      </c>
      <c r="S7" s="29"/>
      <c r="T7" s="52" t="s">
        <v>15</v>
      </c>
      <c r="U7" s="11"/>
      <c r="V7" s="35">
        <f>V5-V6</f>
        <v>-2800</v>
      </c>
      <c r="W7" s="12"/>
      <c r="X7" s="10"/>
    </row>
    <row r="8" spans="1:26" s="27" customFormat="1" ht="15.75" x14ac:dyDescent="0.25">
      <c r="A8" s="25">
        <f t="shared" ref="A8:A12" si="18">N8</f>
        <v>0</v>
      </c>
      <c r="B8" s="25">
        <f t="shared" ref="B8:B12" si="19">Q8</f>
        <v>1150</v>
      </c>
      <c r="C8" s="25">
        <f t="shared" ref="C8:C12" si="20">B8*1.2</f>
        <v>1380</v>
      </c>
      <c r="D8" s="25">
        <f t="shared" ref="D8:D12" si="21">C8*1.2</f>
        <v>1656</v>
      </c>
      <c r="E8" s="26">
        <f t="shared" ref="E8:E12" si="22">R8</f>
        <v>14500000</v>
      </c>
      <c r="F8" s="25">
        <f t="shared" ref="F8:F12" si="23">ROUND((E8/B8),0)</f>
        <v>12609</v>
      </c>
      <c r="G8" s="25">
        <f t="shared" ref="G8:G12" si="24">ROUND((E8/C8),0)</f>
        <v>10507</v>
      </c>
      <c r="H8" s="25">
        <f t="shared" ref="H8:H12" si="25">ROUND((E8/D8),0)</f>
        <v>8756</v>
      </c>
      <c r="I8" s="25" t="e">
        <f>#REF!</f>
        <v>#REF!</v>
      </c>
      <c r="J8" s="25" t="e">
        <f>#REF!</f>
        <v>#REF!</v>
      </c>
      <c r="O8" s="27">
        <v>0</v>
      </c>
      <c r="P8" s="27">
        <f t="shared" si="8"/>
        <v>0</v>
      </c>
      <c r="Q8" s="32">
        <v>1150</v>
      </c>
      <c r="R8" s="29">
        <v>14500000</v>
      </c>
      <c r="S8" s="29"/>
      <c r="T8" s="52" t="s">
        <v>16</v>
      </c>
      <c r="U8" s="11"/>
      <c r="V8" s="35">
        <f>V6</f>
        <v>2800</v>
      </c>
      <c r="W8" s="12"/>
      <c r="X8" s="10"/>
    </row>
    <row r="9" spans="1:26" s="27" customFormat="1" ht="15.75" x14ac:dyDescent="0.25">
      <c r="A9" s="25">
        <f t="shared" si="18"/>
        <v>0</v>
      </c>
      <c r="B9" s="25">
        <f t="shared" si="19"/>
        <v>700</v>
      </c>
      <c r="C9" s="25">
        <f t="shared" si="20"/>
        <v>840</v>
      </c>
      <c r="D9" s="25">
        <f t="shared" si="21"/>
        <v>1008</v>
      </c>
      <c r="E9" s="26">
        <f t="shared" si="22"/>
        <v>9000000</v>
      </c>
      <c r="F9" s="74">
        <f t="shared" si="23"/>
        <v>12857</v>
      </c>
      <c r="G9" s="25">
        <f t="shared" si="24"/>
        <v>10714</v>
      </c>
      <c r="H9" s="25">
        <f t="shared" si="25"/>
        <v>8929</v>
      </c>
      <c r="I9" s="25" t="e">
        <f>#REF!</f>
        <v>#REF!</v>
      </c>
      <c r="J9" s="25" t="e">
        <f>#REF!</f>
        <v>#REF!</v>
      </c>
      <c r="O9" s="27">
        <v>0</v>
      </c>
      <c r="P9" s="27">
        <f t="shared" si="8"/>
        <v>0</v>
      </c>
      <c r="Q9" s="32">
        <v>700</v>
      </c>
      <c r="R9" s="29">
        <v>9000000</v>
      </c>
      <c r="S9" s="29"/>
      <c r="T9" s="52" t="s">
        <v>17</v>
      </c>
      <c r="U9" s="53"/>
      <c r="V9" s="54">
        <f>W9-W10</f>
        <v>5</v>
      </c>
      <c r="W9" s="41">
        <v>2024</v>
      </c>
      <c r="X9" s="62"/>
    </row>
    <row r="10" spans="1:26" s="27" customFormat="1" ht="15.75" x14ac:dyDescent="0.25">
      <c r="A10" s="25">
        <f t="shared" si="18"/>
        <v>0</v>
      </c>
      <c r="B10" s="25">
        <f t="shared" si="19"/>
        <v>450</v>
      </c>
      <c r="C10" s="25">
        <f t="shared" si="20"/>
        <v>540</v>
      </c>
      <c r="D10" s="25">
        <f t="shared" si="21"/>
        <v>648</v>
      </c>
      <c r="E10" s="26">
        <f t="shared" si="22"/>
        <v>5500000</v>
      </c>
      <c r="F10" s="25">
        <f t="shared" si="23"/>
        <v>12222</v>
      </c>
      <c r="G10" s="25">
        <f t="shared" si="24"/>
        <v>10185</v>
      </c>
      <c r="H10" s="25">
        <f t="shared" si="25"/>
        <v>8488</v>
      </c>
      <c r="I10" s="25" t="e">
        <f>#REF!</f>
        <v>#REF!</v>
      </c>
      <c r="J10" s="25" t="e">
        <f>#REF!</f>
        <v>#REF!</v>
      </c>
      <c r="O10" s="27">
        <v>0</v>
      </c>
      <c r="P10" s="27">
        <f t="shared" si="8"/>
        <v>0</v>
      </c>
      <c r="Q10" s="32">
        <v>450</v>
      </c>
      <c r="R10" s="29">
        <v>5500000</v>
      </c>
      <c r="S10" s="29"/>
      <c r="T10" s="52" t="s">
        <v>18</v>
      </c>
      <c r="U10" s="53"/>
      <c r="V10" s="54">
        <f>V11-V9</f>
        <v>55</v>
      </c>
      <c r="W10" s="41">
        <v>2019</v>
      </c>
      <c r="X10" s="62"/>
      <c r="Y10" s="92"/>
      <c r="Z10" s="92"/>
    </row>
    <row r="11" spans="1:26" s="27" customFormat="1" ht="15.75" x14ac:dyDescent="0.25">
      <c r="A11" s="25">
        <f t="shared" si="18"/>
        <v>0</v>
      </c>
      <c r="B11" s="25">
        <f t="shared" si="19"/>
        <v>0</v>
      </c>
      <c r="C11" s="25">
        <f t="shared" si="20"/>
        <v>0</v>
      </c>
      <c r="D11" s="25">
        <f t="shared" si="21"/>
        <v>0</v>
      </c>
      <c r="E11" s="26">
        <f t="shared" si="22"/>
        <v>0</v>
      </c>
      <c r="F11" s="25" t="e">
        <f t="shared" si="23"/>
        <v>#DIV/0!</v>
      </c>
      <c r="G11" s="25" t="e">
        <f t="shared" si="24"/>
        <v>#DIV/0!</v>
      </c>
      <c r="H11" s="25" t="e">
        <f t="shared" si="25"/>
        <v>#DIV/0!</v>
      </c>
      <c r="I11" s="25" t="e">
        <f>#REF!</f>
        <v>#REF!</v>
      </c>
      <c r="J11" s="25" t="e">
        <f>#REF!</f>
        <v>#REF!</v>
      </c>
      <c r="O11" s="27">
        <v>0</v>
      </c>
      <c r="P11" s="27">
        <f t="shared" si="8"/>
        <v>0</v>
      </c>
      <c r="Q11" s="32">
        <f t="shared" si="9"/>
        <v>0</v>
      </c>
      <c r="R11" s="29">
        <v>0</v>
      </c>
      <c r="S11" s="29"/>
      <c r="T11" s="52" t="s">
        <v>19</v>
      </c>
      <c r="U11" s="53"/>
      <c r="V11" s="54">
        <v>60</v>
      </c>
      <c r="W11" s="41"/>
      <c r="X11" s="62"/>
      <c r="Y11" s="69"/>
      <c r="Z11" s="69"/>
    </row>
    <row r="12" spans="1:26" s="27" customFormat="1" ht="31.5" x14ac:dyDescent="0.25">
      <c r="A12" s="25">
        <f t="shared" si="18"/>
        <v>0</v>
      </c>
      <c r="B12" s="25">
        <f t="shared" si="19"/>
        <v>0</v>
      </c>
      <c r="C12" s="25">
        <f t="shared" si="20"/>
        <v>0</v>
      </c>
      <c r="D12" s="25">
        <f t="shared" si="21"/>
        <v>0</v>
      </c>
      <c r="E12" s="26">
        <f t="shared" si="22"/>
        <v>0</v>
      </c>
      <c r="F12" s="25" t="e">
        <f t="shared" si="23"/>
        <v>#DIV/0!</v>
      </c>
      <c r="G12" s="25" t="e">
        <f t="shared" si="24"/>
        <v>#DIV/0!</v>
      </c>
      <c r="H12" s="25" t="e">
        <f t="shared" si="25"/>
        <v>#DIV/0!</v>
      </c>
      <c r="I12" s="25" t="e">
        <f>#REF!</f>
        <v>#REF!</v>
      </c>
      <c r="J12" s="25" t="e">
        <f>#REF!</f>
        <v>#REF!</v>
      </c>
      <c r="O12" s="27">
        <v>0</v>
      </c>
      <c r="P12" s="27">
        <f t="shared" si="8"/>
        <v>0</v>
      </c>
      <c r="Q12" s="32">
        <f t="shared" si="9"/>
        <v>0</v>
      </c>
      <c r="R12" s="29">
        <v>0</v>
      </c>
      <c r="S12" s="29"/>
      <c r="T12" s="58" t="s">
        <v>33</v>
      </c>
      <c r="U12" s="53"/>
      <c r="V12" s="54">
        <f>90*V9/V11</f>
        <v>7.5</v>
      </c>
      <c r="W12" s="41"/>
      <c r="X12" s="62"/>
      <c r="Y12" s="69"/>
      <c r="Z12" s="69"/>
    </row>
    <row r="13" spans="1:26" s="27" customFormat="1" ht="15.75" x14ac:dyDescent="0.25">
      <c r="A13" s="25">
        <f t="shared" ref="A13:A14" si="26">N13</f>
        <v>0</v>
      </c>
      <c r="B13" s="25">
        <f t="shared" ref="B13:B14" si="27">Q13</f>
        <v>0</v>
      </c>
      <c r="C13" s="25">
        <f t="shared" ref="C13:C14" si="28">B13*1.2</f>
        <v>0</v>
      </c>
      <c r="D13" s="25">
        <f t="shared" ref="D13:D14" si="29">C13*1.2</f>
        <v>0</v>
      </c>
      <c r="E13" s="26">
        <f t="shared" ref="E13:E14" si="30">R13</f>
        <v>0</v>
      </c>
      <c r="F13" s="25" t="e">
        <f t="shared" ref="F13:F14" si="31">ROUND((E13/B13),0)</f>
        <v>#DIV/0!</v>
      </c>
      <c r="G13" s="25" t="e">
        <f t="shared" ref="G13:G14" si="32">ROUND((E13/C13),0)</f>
        <v>#DIV/0!</v>
      </c>
      <c r="H13" s="25" t="e">
        <f t="shared" ref="H13:H14" si="33">ROUND((E13/D13),0)</f>
        <v>#DIV/0!</v>
      </c>
      <c r="I13" s="25" t="e">
        <f>#REF!</f>
        <v>#REF!</v>
      </c>
      <c r="J13" s="25" t="e">
        <f>#REF!</f>
        <v>#REF!</v>
      </c>
      <c r="O13" s="27">
        <v>0</v>
      </c>
      <c r="P13" s="27">
        <f t="shared" si="8"/>
        <v>0</v>
      </c>
      <c r="Q13" s="32">
        <f t="shared" si="9"/>
        <v>0</v>
      </c>
      <c r="R13" s="29">
        <v>0</v>
      </c>
      <c r="S13" s="29"/>
      <c r="T13" s="52"/>
      <c r="U13" s="59"/>
      <c r="V13" s="54">
        <f>V12%</f>
        <v>7.4999999999999997E-2</v>
      </c>
      <c r="W13" s="42"/>
      <c r="X13" s="63"/>
      <c r="Y13" s="69"/>
      <c r="Z13" s="69"/>
    </row>
    <row r="14" spans="1:26" s="27" customFormat="1" ht="15.75" x14ac:dyDescent="0.25">
      <c r="A14" s="25">
        <f t="shared" si="26"/>
        <v>0</v>
      </c>
      <c r="B14" s="25">
        <f t="shared" si="27"/>
        <v>0</v>
      </c>
      <c r="C14" s="25">
        <f t="shared" si="28"/>
        <v>0</v>
      </c>
      <c r="D14" s="25">
        <f t="shared" si="29"/>
        <v>0</v>
      </c>
      <c r="E14" s="26">
        <f t="shared" si="30"/>
        <v>0</v>
      </c>
      <c r="F14" s="25" t="e">
        <f t="shared" si="31"/>
        <v>#DIV/0!</v>
      </c>
      <c r="G14" s="25" t="e">
        <f t="shared" si="32"/>
        <v>#DIV/0!</v>
      </c>
      <c r="H14" s="25" t="e">
        <f t="shared" si="33"/>
        <v>#DIV/0!</v>
      </c>
      <c r="I14" s="25" t="e">
        <f>#REF!</f>
        <v>#REF!</v>
      </c>
      <c r="J14" s="25" t="e">
        <f>#REF!</f>
        <v>#REF!</v>
      </c>
      <c r="O14" s="27">
        <v>0</v>
      </c>
      <c r="P14" s="27">
        <f t="shared" ref="P14" si="34">O14/1.2</f>
        <v>0</v>
      </c>
      <c r="Q14" s="32">
        <f t="shared" ref="Q14" si="35">P14/1.2</f>
        <v>0</v>
      </c>
      <c r="R14" s="29">
        <v>0</v>
      </c>
      <c r="S14" s="29"/>
      <c r="T14" s="52" t="s">
        <v>20</v>
      </c>
      <c r="U14" s="11"/>
      <c r="V14" s="35">
        <f>V8*V13</f>
        <v>210</v>
      </c>
      <c r="W14" s="12"/>
      <c r="X14" s="10"/>
      <c r="Y14" s="69"/>
      <c r="Z14" s="69"/>
    </row>
    <row r="15" spans="1:26" s="27" customFormat="1" ht="36.75" customHeight="1" x14ac:dyDescent="0.25">
      <c r="A15" s="89" t="s">
        <v>29</v>
      </c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56"/>
      <c r="T15" s="52" t="s">
        <v>21</v>
      </c>
      <c r="U15" s="11"/>
      <c r="V15" s="35">
        <f>V8-V14</f>
        <v>2590</v>
      </c>
      <c r="W15" s="12"/>
      <c r="X15" s="10"/>
      <c r="Y15" s="69"/>
      <c r="Z15" s="69"/>
    </row>
    <row r="16" spans="1:26" s="27" customFormat="1" ht="15.75" x14ac:dyDescent="0.25">
      <c r="A16" s="25">
        <f t="shared" ref="A16:A18" si="36">N16</f>
        <v>0</v>
      </c>
      <c r="B16" s="25">
        <f t="shared" ref="B16:B18" si="37">Q16</f>
        <v>394.5</v>
      </c>
      <c r="C16" s="25">
        <f t="shared" ref="C16:C18" si="38">B16*1.2</f>
        <v>473.4</v>
      </c>
      <c r="D16" s="25">
        <f t="shared" ref="D16:D18" si="39">C16*1.2</f>
        <v>568.07999999999993</v>
      </c>
      <c r="E16" s="26">
        <f t="shared" ref="E16:E18" si="40">R16</f>
        <v>5400000</v>
      </c>
      <c r="F16" s="74">
        <f t="shared" ref="F16:F18" si="41">ROUND((E16/B16),0)</f>
        <v>13688</v>
      </c>
      <c r="G16" s="25">
        <f t="shared" ref="G16:G18" si="42">ROUND((E16/C16),0)</f>
        <v>11407</v>
      </c>
      <c r="H16" s="25">
        <f t="shared" ref="H16:H18" si="43">ROUND((E16/D16),0)</f>
        <v>9506</v>
      </c>
      <c r="I16" s="25" t="e">
        <f>#REF!</f>
        <v>#REF!</v>
      </c>
      <c r="J16" s="25" t="e">
        <f>#REF!</f>
        <v>#REF!</v>
      </c>
      <c r="O16">
        <v>0</v>
      </c>
      <c r="P16">
        <f t="shared" ref="P16:P24" si="44">O16/1.2</f>
        <v>0</v>
      </c>
      <c r="Q16" s="31">
        <v>394.5</v>
      </c>
      <c r="R16" s="2">
        <v>5400000</v>
      </c>
      <c r="S16" s="29"/>
      <c r="T16" s="52" t="s">
        <v>15</v>
      </c>
      <c r="U16" s="11"/>
      <c r="V16" s="35">
        <f>V7</f>
        <v>-2800</v>
      </c>
      <c r="W16" s="12"/>
      <c r="X16" s="10"/>
      <c r="Y16" s="69"/>
      <c r="Z16" s="69"/>
    </row>
    <row r="17" spans="1:26" s="27" customFormat="1" ht="15.75" x14ac:dyDescent="0.25">
      <c r="A17" s="25">
        <f t="shared" si="36"/>
        <v>0</v>
      </c>
      <c r="B17" s="25">
        <f t="shared" si="37"/>
        <v>1042.5</v>
      </c>
      <c r="C17" s="25">
        <f t="shared" si="38"/>
        <v>1251</v>
      </c>
      <c r="D17" s="25">
        <f t="shared" si="39"/>
        <v>1501.2</v>
      </c>
      <c r="E17" s="26">
        <f t="shared" si="40"/>
        <v>14000000</v>
      </c>
      <c r="F17" s="74">
        <f t="shared" si="41"/>
        <v>13429</v>
      </c>
      <c r="G17" s="25">
        <f t="shared" si="42"/>
        <v>11191</v>
      </c>
      <c r="H17" s="25">
        <f t="shared" si="43"/>
        <v>9326</v>
      </c>
      <c r="I17" s="25" t="e">
        <f>#REF!</f>
        <v>#REF!</v>
      </c>
      <c r="J17" s="25" t="e">
        <f>#REF!</f>
        <v>#REF!</v>
      </c>
      <c r="O17">
        <v>0</v>
      </c>
      <c r="P17">
        <v>1251</v>
      </c>
      <c r="Q17" s="31">
        <f t="shared" ref="Q17:Q24" si="45">P17/1.2</f>
        <v>1042.5</v>
      </c>
      <c r="R17" s="2">
        <v>14000000</v>
      </c>
      <c r="S17" s="29"/>
      <c r="T17" s="52"/>
      <c r="U17" s="11"/>
      <c r="V17" s="35"/>
      <c r="W17" s="12"/>
      <c r="X17" s="10"/>
      <c r="Y17" s="69"/>
      <c r="Z17" s="69"/>
    </row>
    <row r="18" spans="1:26" s="27" customFormat="1" ht="15.75" x14ac:dyDescent="0.25">
      <c r="A18" s="25">
        <f t="shared" si="36"/>
        <v>0</v>
      </c>
      <c r="B18" s="25">
        <f t="shared" si="37"/>
        <v>967</v>
      </c>
      <c r="C18" s="25">
        <f t="shared" si="38"/>
        <v>1160.3999999999999</v>
      </c>
      <c r="D18" s="25">
        <f t="shared" si="39"/>
        <v>1392.4799999999998</v>
      </c>
      <c r="E18" s="26">
        <f t="shared" si="40"/>
        <v>12600000</v>
      </c>
      <c r="F18" s="74">
        <f t="shared" si="41"/>
        <v>13030</v>
      </c>
      <c r="G18" s="25">
        <f t="shared" si="42"/>
        <v>10858</v>
      </c>
      <c r="H18" s="25">
        <f t="shared" si="43"/>
        <v>9049</v>
      </c>
      <c r="I18" s="25" t="e">
        <f>#REF!</f>
        <v>#REF!</v>
      </c>
      <c r="J18" s="25" t="e">
        <f>#REF!</f>
        <v>#REF!</v>
      </c>
      <c r="O18">
        <v>0</v>
      </c>
      <c r="P18">
        <f t="shared" si="44"/>
        <v>0</v>
      </c>
      <c r="Q18" s="31">
        <v>967</v>
      </c>
      <c r="R18" s="2">
        <v>12600000</v>
      </c>
      <c r="S18" s="29"/>
      <c r="T18" s="52" t="s">
        <v>22</v>
      </c>
      <c r="U18" s="11"/>
      <c r="V18" s="35">
        <f>V16+V15</f>
        <v>-210</v>
      </c>
      <c r="W18" s="12"/>
      <c r="X18" s="10"/>
      <c r="Y18" s="69"/>
      <c r="Z18" s="69"/>
    </row>
    <row r="19" spans="1:26" s="27" customFormat="1" ht="15.75" x14ac:dyDescent="0.25">
      <c r="A19" s="25">
        <f t="shared" ref="A19:A25" si="46">N19</f>
        <v>0</v>
      </c>
      <c r="B19" s="25">
        <f t="shared" ref="B19:B25" si="47">Q19</f>
        <v>743.88210000000004</v>
      </c>
      <c r="C19" s="25">
        <f t="shared" ref="C19:C25" si="48">B19*1.2</f>
        <v>892.65852000000007</v>
      </c>
      <c r="D19" s="25">
        <f t="shared" ref="D19:D25" si="49">C19*1.2</f>
        <v>1071.1902239999999</v>
      </c>
      <c r="E19" s="26">
        <f t="shared" ref="E19:E25" si="50">R19</f>
        <v>7500000</v>
      </c>
      <c r="F19" s="25">
        <f t="shared" ref="F19:F25" si="51">ROUND((E19/B19),0)</f>
        <v>10082</v>
      </c>
      <c r="G19" s="25">
        <f t="shared" ref="G19:G25" si="52">ROUND((E19/C19),0)</f>
        <v>8402</v>
      </c>
      <c r="H19" s="25">
        <f t="shared" ref="H19:H25" si="53">ROUND((E19/D19),0)</f>
        <v>7002</v>
      </c>
      <c r="I19" s="25" t="e">
        <f>#REF!</f>
        <v>#REF!</v>
      </c>
      <c r="J19" s="25" t="e">
        <f>#REF!</f>
        <v>#REF!</v>
      </c>
      <c r="O19">
        <v>0</v>
      </c>
      <c r="P19">
        <f>82.93*10.764</f>
        <v>892.65852000000007</v>
      </c>
      <c r="Q19" s="31">
        <f t="shared" si="45"/>
        <v>743.88210000000004</v>
      </c>
      <c r="R19" s="2">
        <v>7500000</v>
      </c>
      <c r="S19" s="29"/>
      <c r="T19" s="52"/>
      <c r="U19" s="53"/>
      <c r="V19" s="54"/>
      <c r="W19" s="41"/>
      <c r="X19" s="62"/>
      <c r="Y19" s="70"/>
      <c r="Z19" s="69"/>
    </row>
    <row r="20" spans="1:26" s="27" customFormat="1" ht="15.75" x14ac:dyDescent="0.25">
      <c r="A20" s="25">
        <f t="shared" si="46"/>
        <v>0</v>
      </c>
      <c r="B20" s="25">
        <f t="shared" si="47"/>
        <v>0</v>
      </c>
      <c r="C20" s="25">
        <f t="shared" si="48"/>
        <v>0</v>
      </c>
      <c r="D20" s="25">
        <f t="shared" si="49"/>
        <v>0</v>
      </c>
      <c r="E20" s="26">
        <f t="shared" si="50"/>
        <v>0</v>
      </c>
      <c r="F20" s="25" t="e">
        <f t="shared" si="51"/>
        <v>#DIV/0!</v>
      </c>
      <c r="G20" s="25" t="e">
        <f t="shared" si="52"/>
        <v>#DIV/0!</v>
      </c>
      <c r="H20" s="25" t="e">
        <f t="shared" si="53"/>
        <v>#DIV/0!</v>
      </c>
      <c r="I20" s="25" t="e">
        <f>#REF!</f>
        <v>#REF!</v>
      </c>
      <c r="J20" s="25" t="e">
        <f>#REF!</f>
        <v>#REF!</v>
      </c>
      <c r="O20">
        <v>0</v>
      </c>
      <c r="P20">
        <f t="shared" si="44"/>
        <v>0</v>
      </c>
      <c r="Q20" s="31">
        <f t="shared" si="45"/>
        <v>0</v>
      </c>
      <c r="R20" s="2">
        <v>0</v>
      </c>
      <c r="S20" s="29"/>
      <c r="T20" s="55" t="s">
        <v>43</v>
      </c>
      <c r="U20" s="60"/>
      <c r="V20" s="35"/>
      <c r="W20" s="41" t="s">
        <v>31</v>
      </c>
    </row>
    <row r="21" spans="1:26" ht="15.75" x14ac:dyDescent="0.25">
      <c r="A21" s="4">
        <f t="shared" si="46"/>
        <v>0</v>
      </c>
      <c r="B21" s="4">
        <f t="shared" si="47"/>
        <v>0</v>
      </c>
      <c r="C21" s="4">
        <f t="shared" si="48"/>
        <v>0</v>
      </c>
      <c r="D21" s="4">
        <f t="shared" si="49"/>
        <v>0</v>
      </c>
      <c r="E21" s="5">
        <f t="shared" si="50"/>
        <v>0</v>
      </c>
      <c r="F21" s="25" t="e">
        <f t="shared" si="51"/>
        <v>#DIV/0!</v>
      </c>
      <c r="G21" s="8" t="e">
        <f t="shared" si="52"/>
        <v>#DIV/0!</v>
      </c>
      <c r="H21" s="8" t="e">
        <f t="shared" si="53"/>
        <v>#DIV/0!</v>
      </c>
      <c r="I21" s="4" t="e">
        <f>#REF!</f>
        <v>#REF!</v>
      </c>
      <c r="J21" s="4" t="e">
        <f>#REF!</f>
        <v>#REF!</v>
      </c>
      <c r="O21">
        <v>0</v>
      </c>
      <c r="P21">
        <f t="shared" si="44"/>
        <v>0</v>
      </c>
      <c r="Q21" s="31">
        <f t="shared" si="45"/>
        <v>0</v>
      </c>
      <c r="R21" s="2">
        <v>0</v>
      </c>
      <c r="S21" s="2"/>
      <c r="T21" s="15" t="s">
        <v>32</v>
      </c>
      <c r="U21" s="48"/>
      <c r="V21" s="37">
        <f>V18*V20</f>
        <v>0</v>
      </c>
      <c r="W21" s="16"/>
    </row>
    <row r="22" spans="1:26" ht="15.75" customHeight="1" x14ac:dyDescent="0.25">
      <c r="A22" s="4">
        <f t="shared" si="46"/>
        <v>0</v>
      </c>
      <c r="B22" s="4">
        <f t="shared" si="47"/>
        <v>0</v>
      </c>
      <c r="C22" s="4">
        <f t="shared" si="48"/>
        <v>0</v>
      </c>
      <c r="D22" s="4">
        <f t="shared" si="49"/>
        <v>0</v>
      </c>
      <c r="E22" s="5">
        <f t="shared" si="50"/>
        <v>0</v>
      </c>
      <c r="F22" s="25" t="e">
        <f t="shared" si="51"/>
        <v>#DIV/0!</v>
      </c>
      <c r="G22" s="8" t="e">
        <f t="shared" si="52"/>
        <v>#DIV/0!</v>
      </c>
      <c r="H22" s="8" t="e">
        <f t="shared" si="53"/>
        <v>#DIV/0!</v>
      </c>
      <c r="I22" s="4" t="e">
        <f>#REF!</f>
        <v>#REF!</v>
      </c>
      <c r="J22" s="4" t="e">
        <f>#REF!</f>
        <v>#REF!</v>
      </c>
      <c r="O22">
        <v>0</v>
      </c>
      <c r="P22">
        <f t="shared" si="44"/>
        <v>0</v>
      </c>
      <c r="Q22" s="31">
        <f t="shared" si="45"/>
        <v>0</v>
      </c>
      <c r="R22" s="2">
        <v>0</v>
      </c>
      <c r="S22" s="2"/>
      <c r="T22" s="15"/>
      <c r="U22" s="48"/>
      <c r="V22" s="37"/>
      <c r="W22" s="16"/>
    </row>
    <row r="23" spans="1:26" ht="19.5" customHeight="1" x14ac:dyDescent="0.25">
      <c r="A23" s="4">
        <f t="shared" si="46"/>
        <v>0</v>
      </c>
      <c r="B23" s="4">
        <f t="shared" si="47"/>
        <v>0</v>
      </c>
      <c r="C23" s="4">
        <f t="shared" si="48"/>
        <v>0</v>
      </c>
      <c r="D23" s="4">
        <f t="shared" si="49"/>
        <v>0</v>
      </c>
      <c r="E23" s="5">
        <f t="shared" si="50"/>
        <v>0</v>
      </c>
      <c r="F23" s="25" t="e">
        <f t="shared" si="51"/>
        <v>#DIV/0!</v>
      </c>
      <c r="G23" s="8" t="e">
        <f t="shared" si="52"/>
        <v>#DIV/0!</v>
      </c>
      <c r="H23" s="8" t="e">
        <f t="shared" si="53"/>
        <v>#DIV/0!</v>
      </c>
      <c r="I23" s="4" t="e">
        <f>#REF!</f>
        <v>#REF!</v>
      </c>
      <c r="J23" s="4" t="e">
        <f>#REF!</f>
        <v>#REF!</v>
      </c>
      <c r="O23">
        <v>0</v>
      </c>
      <c r="P23">
        <f t="shared" si="44"/>
        <v>0</v>
      </c>
      <c r="Q23" s="31">
        <f t="shared" si="45"/>
        <v>0</v>
      </c>
      <c r="R23" s="2">
        <v>0</v>
      </c>
      <c r="S23" s="2"/>
      <c r="T23" s="17" t="s">
        <v>30</v>
      </c>
      <c r="U23" s="6"/>
      <c r="V23" s="10">
        <f>V21+V22</f>
        <v>0</v>
      </c>
      <c r="W23" s="18"/>
    </row>
    <row r="24" spans="1:26" ht="15.75" x14ac:dyDescent="0.25">
      <c r="A24" s="4">
        <f t="shared" si="46"/>
        <v>0</v>
      </c>
      <c r="B24" s="4">
        <f t="shared" si="47"/>
        <v>0</v>
      </c>
      <c r="C24" s="4">
        <f t="shared" si="48"/>
        <v>0</v>
      </c>
      <c r="D24" s="4">
        <f t="shared" si="49"/>
        <v>0</v>
      </c>
      <c r="E24" s="5">
        <f t="shared" si="50"/>
        <v>0</v>
      </c>
      <c r="F24" s="8" t="e">
        <f t="shared" si="51"/>
        <v>#DIV/0!</v>
      </c>
      <c r="G24" s="8" t="e">
        <f t="shared" si="52"/>
        <v>#DIV/0!</v>
      </c>
      <c r="H24" s="8" t="e">
        <f t="shared" si="53"/>
        <v>#DIV/0!</v>
      </c>
      <c r="I24" s="4" t="e">
        <f>#REF!</f>
        <v>#REF!</v>
      </c>
      <c r="J24" s="4" t="e">
        <f>#REF!</f>
        <v>#REF!</v>
      </c>
      <c r="O24">
        <v>0</v>
      </c>
      <c r="P24">
        <f t="shared" si="44"/>
        <v>0</v>
      </c>
      <c r="Q24" s="31">
        <f t="shared" si="45"/>
        <v>0</v>
      </c>
      <c r="R24" s="2">
        <v>0</v>
      </c>
      <c r="S24" s="2"/>
      <c r="T24" s="15" t="s">
        <v>23</v>
      </c>
      <c r="U24" s="48"/>
      <c r="V24" s="10">
        <f>V23*0.9</f>
        <v>0</v>
      </c>
      <c r="W24" s="14"/>
      <c r="X24" s="66"/>
      <c r="Y24" s="9"/>
    </row>
    <row r="25" spans="1:26" ht="15.75" x14ac:dyDescent="0.25">
      <c r="A25" s="4">
        <f t="shared" si="46"/>
        <v>0</v>
      </c>
      <c r="B25" s="4">
        <f t="shared" si="47"/>
        <v>0</v>
      </c>
      <c r="C25" s="4">
        <f t="shared" si="48"/>
        <v>0</v>
      </c>
      <c r="D25" s="4">
        <f t="shared" si="49"/>
        <v>0</v>
      </c>
      <c r="E25" s="5">
        <f t="shared" si="50"/>
        <v>0</v>
      </c>
      <c r="F25" s="8" t="e">
        <f t="shared" si="51"/>
        <v>#DIV/0!</v>
      </c>
      <c r="G25" s="8" t="e">
        <f t="shared" si="52"/>
        <v>#DIV/0!</v>
      </c>
      <c r="H25" s="8" t="e">
        <f t="shared" si="53"/>
        <v>#DIV/0!</v>
      </c>
      <c r="I25" s="4" t="e">
        <f>#REF!</f>
        <v>#REF!</v>
      </c>
      <c r="J25" s="4" t="e">
        <f>#REF!</f>
        <v>#REF!</v>
      </c>
      <c r="O25">
        <v>0</v>
      </c>
      <c r="P25">
        <f t="shared" ref="P25" si="54">O25/1.2</f>
        <v>0</v>
      </c>
      <c r="Q25" s="31">
        <f t="shared" ref="Q25" si="55">P25/1.2</f>
        <v>0</v>
      </c>
      <c r="R25" s="2">
        <v>0</v>
      </c>
      <c r="S25" s="2"/>
      <c r="T25" s="15" t="s">
        <v>24</v>
      </c>
      <c r="U25" s="48"/>
      <c r="V25" s="37">
        <f>V23*0.8</f>
        <v>0</v>
      </c>
      <c r="W25" s="18"/>
      <c r="X25" s="65"/>
      <c r="Y25" s="9"/>
    </row>
    <row r="26" spans="1:26" ht="15.75" x14ac:dyDescent="0.25">
      <c r="T26" s="15" t="s">
        <v>25</v>
      </c>
      <c r="U26" s="48"/>
      <c r="V26" s="37">
        <f>V6*V20</f>
        <v>0</v>
      </c>
      <c r="W26" s="19"/>
      <c r="X26" s="67"/>
    </row>
    <row r="27" spans="1:26" ht="38.25" customHeight="1" x14ac:dyDescent="0.25">
      <c r="T27" s="13" t="s">
        <v>26</v>
      </c>
      <c r="U27" s="47"/>
      <c r="V27" s="49"/>
      <c r="W27" s="18"/>
      <c r="X27" s="65"/>
    </row>
    <row r="28" spans="1:26" ht="15.75" x14ac:dyDescent="0.25">
      <c r="P28" s="33" t="s">
        <v>34</v>
      </c>
      <c r="Q28" s="34" t="s">
        <v>37</v>
      </c>
      <c r="R28" s="34"/>
      <c r="T28" s="20" t="s">
        <v>27</v>
      </c>
      <c r="U28" s="50"/>
      <c r="V28" s="61"/>
      <c r="W28" s="21"/>
      <c r="X28" s="68"/>
    </row>
    <row r="29" spans="1:26" ht="17.25" thickBot="1" x14ac:dyDescent="0.35">
      <c r="E29" s="68"/>
      <c r="F29" s="93"/>
      <c r="G29" s="94"/>
      <c r="H29" s="6"/>
      <c r="P29" s="4" t="s">
        <v>38</v>
      </c>
      <c r="Q29" s="34"/>
      <c r="R29" s="43"/>
      <c r="T29" s="22"/>
      <c r="U29" s="23"/>
      <c r="V29" s="36"/>
      <c r="W29" s="24"/>
      <c r="X29" s="68"/>
      <c r="Y29" s="27"/>
    </row>
    <row r="30" spans="1:26" ht="16.5" x14ac:dyDescent="0.3">
      <c r="E30" s="68"/>
      <c r="F30" s="93"/>
      <c r="G30" s="94"/>
      <c r="P30" s="6"/>
      <c r="Q30" s="39"/>
      <c r="R30" s="40"/>
    </row>
    <row r="31" spans="1:26" ht="16.5" x14ac:dyDescent="0.3">
      <c r="E31" s="68"/>
      <c r="F31" s="95"/>
      <c r="G31" s="68"/>
      <c r="P31" s="6"/>
      <c r="Q31" s="39"/>
      <c r="R31" s="6"/>
    </row>
    <row r="32" spans="1:26" ht="16.5" x14ac:dyDescent="0.3">
      <c r="E32" s="68"/>
      <c r="F32" s="96"/>
      <c r="G32" s="68"/>
      <c r="R32" s="9"/>
      <c r="T32" s="75" t="s">
        <v>44</v>
      </c>
      <c r="U32" s="76"/>
      <c r="W32" s="9"/>
      <c r="X32" s="9"/>
    </row>
    <row r="33" spans="5:26" ht="16.5" x14ac:dyDescent="0.3">
      <c r="E33" s="68"/>
      <c r="F33" s="97"/>
      <c r="G33" s="68"/>
      <c r="R33" s="9"/>
      <c r="T33" s="75" t="s">
        <v>45</v>
      </c>
      <c r="U33" s="76">
        <v>2024</v>
      </c>
    </row>
    <row r="34" spans="5:26" ht="16.5" x14ac:dyDescent="0.3">
      <c r="E34" s="68"/>
      <c r="F34" s="97"/>
      <c r="G34" s="71"/>
      <c r="T34" s="77" t="s">
        <v>46</v>
      </c>
      <c r="U34" s="78">
        <v>2019</v>
      </c>
    </row>
    <row r="35" spans="5:26" ht="16.5" x14ac:dyDescent="0.3">
      <c r="E35" s="68"/>
      <c r="F35" s="97"/>
      <c r="G35" s="68"/>
      <c r="T35" s="79" t="s">
        <v>47</v>
      </c>
      <c r="U35" s="78">
        <f>U33-U34</f>
        <v>5</v>
      </c>
    </row>
    <row r="36" spans="5:26" ht="16.5" x14ac:dyDescent="0.3">
      <c r="E36" s="68"/>
      <c r="F36" s="97"/>
      <c r="G36" s="98"/>
      <c r="T36" s="80"/>
      <c r="U36" s="78">
        <f>U35-60</f>
        <v>-55</v>
      </c>
    </row>
    <row r="37" spans="5:26" ht="16.5" x14ac:dyDescent="0.3">
      <c r="E37" s="68"/>
      <c r="F37" s="93"/>
      <c r="G37" s="68"/>
      <c r="T37" s="80" t="s">
        <v>48</v>
      </c>
      <c r="U37" s="81">
        <f>857*2800</f>
        <v>2399600</v>
      </c>
    </row>
    <row r="38" spans="5:26" ht="16.5" x14ac:dyDescent="0.3">
      <c r="E38" s="68"/>
      <c r="F38" s="93"/>
      <c r="G38" s="99"/>
      <c r="T38" s="80" t="s">
        <v>49</v>
      </c>
      <c r="U38" s="78"/>
    </row>
    <row r="39" spans="5:26" ht="16.5" x14ac:dyDescent="0.3">
      <c r="E39" s="68"/>
      <c r="F39" s="93"/>
      <c r="G39" s="100"/>
      <c r="T39" s="80" t="s">
        <v>50</v>
      </c>
      <c r="U39" s="82">
        <f>100-10</f>
        <v>90</v>
      </c>
    </row>
    <row r="40" spans="5:26" ht="16.5" x14ac:dyDescent="0.3">
      <c r="E40" s="68"/>
      <c r="F40" s="93"/>
      <c r="G40" s="100"/>
      <c r="T40" s="75" t="s">
        <v>51</v>
      </c>
      <c r="U40" s="78">
        <f>(100-10)*U35/60</f>
        <v>7.5</v>
      </c>
    </row>
    <row r="41" spans="5:26" ht="16.5" x14ac:dyDescent="0.3">
      <c r="E41" s="68"/>
      <c r="F41" s="97"/>
      <c r="G41" s="100"/>
      <c r="T41" s="75"/>
      <c r="U41" s="83">
        <f>U40%</f>
        <v>7.4999999999999997E-2</v>
      </c>
      <c r="X41" s="62" t="s">
        <v>40</v>
      </c>
      <c r="Y41" s="69">
        <v>64.426000000000002</v>
      </c>
      <c r="Z41" s="69" t="s">
        <v>35</v>
      </c>
    </row>
    <row r="42" spans="5:26" ht="16.5" x14ac:dyDescent="0.3">
      <c r="E42" s="68"/>
      <c r="F42" s="97"/>
      <c r="G42" s="71"/>
      <c r="T42" s="75" t="s">
        <v>52</v>
      </c>
      <c r="U42" s="84">
        <f>ROUND((U37*U41),0)</f>
        <v>179970</v>
      </c>
      <c r="X42" s="64" t="s">
        <v>41</v>
      </c>
      <c r="Y42" s="68">
        <v>7.95</v>
      </c>
      <c r="Z42" s="69" t="s">
        <v>35</v>
      </c>
    </row>
    <row r="43" spans="5:26" ht="16.5" x14ac:dyDescent="0.3">
      <c r="E43" s="68"/>
      <c r="F43" s="101"/>
      <c r="G43" s="102"/>
      <c r="H43" s="27"/>
      <c r="T43" s="75" t="s">
        <v>53</v>
      </c>
      <c r="U43" s="84">
        <v>779</v>
      </c>
      <c r="X43" s="64"/>
      <c r="Y43" s="71">
        <f>Y41+Y42</f>
        <v>72.376000000000005</v>
      </c>
      <c r="Z43" s="68" t="s">
        <v>35</v>
      </c>
    </row>
    <row r="44" spans="5:26" ht="16.5" x14ac:dyDescent="0.3">
      <c r="E44" s="68"/>
      <c r="F44" s="101"/>
      <c r="G44" s="102"/>
      <c r="H44" s="27"/>
      <c r="T44" s="80" t="s">
        <v>54</v>
      </c>
      <c r="U44" s="84">
        <v>13500</v>
      </c>
      <c r="X44" s="65"/>
      <c r="Y44" s="72">
        <f>Y43*10.764</f>
        <v>779.05526399999997</v>
      </c>
      <c r="Z44" s="73" t="s">
        <v>42</v>
      </c>
    </row>
    <row r="45" spans="5:26" ht="16.5" x14ac:dyDescent="0.3">
      <c r="E45" s="68"/>
      <c r="F45" s="101"/>
      <c r="G45" s="102"/>
      <c r="H45" s="27"/>
      <c r="T45" s="80" t="s">
        <v>55</v>
      </c>
      <c r="U45" s="81">
        <f>U44*U43</f>
        <v>10516500</v>
      </c>
    </row>
    <row r="46" spans="5:26" ht="16.5" x14ac:dyDescent="0.3">
      <c r="E46" s="68"/>
      <c r="F46" s="101"/>
      <c r="G46" s="103"/>
      <c r="H46" s="27"/>
      <c r="T46" s="85" t="s">
        <v>56</v>
      </c>
      <c r="U46" s="86">
        <f>U45-U42</f>
        <v>10336530</v>
      </c>
    </row>
    <row r="47" spans="5:26" ht="16.5" x14ac:dyDescent="0.3">
      <c r="E47" s="68"/>
      <c r="F47" s="68"/>
      <c r="G47" s="68"/>
      <c r="T47" s="85" t="s">
        <v>57</v>
      </c>
      <c r="U47" s="86">
        <f>U46*0.9</f>
        <v>9302877</v>
      </c>
    </row>
    <row r="48" spans="5:26" ht="16.5" x14ac:dyDescent="0.3">
      <c r="T48" s="87" t="s">
        <v>58</v>
      </c>
      <c r="U48" s="86">
        <f>U46*0.8</f>
        <v>8269224</v>
      </c>
    </row>
    <row r="49" spans="20:21" ht="16.5" x14ac:dyDescent="0.3">
      <c r="T49" s="85" t="s">
        <v>59</v>
      </c>
      <c r="U49" s="88">
        <f>U46*0.025/12</f>
        <v>21534.4375</v>
      </c>
    </row>
  </sheetData>
  <mergeCells count="5">
    <mergeCell ref="A15:R15"/>
    <mergeCell ref="A2:R2"/>
    <mergeCell ref="T3:Y3"/>
    <mergeCell ref="Y10:Z10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C18:AH66"/>
  <sheetViews>
    <sheetView topLeftCell="A34" zoomScale="80" zoomScaleNormal="80" workbookViewId="0">
      <selection activeCell="R49" sqref="R49"/>
    </sheetView>
  </sheetViews>
  <sheetFormatPr defaultRowHeight="15" x14ac:dyDescent="0.25"/>
  <sheetData>
    <row r="18" spans="34:34" x14ac:dyDescent="0.25">
      <c r="AH18">
        <f>89.58+26.62</f>
        <v>116.2</v>
      </c>
    </row>
    <row r="19" spans="34:34" x14ac:dyDescent="0.25">
      <c r="AH19">
        <f>AH18*10.764</f>
        <v>1250.7767999999999</v>
      </c>
    </row>
    <row r="65" spans="29:29" x14ac:dyDescent="0.25">
      <c r="AC65">
        <f>89.87*10.764</f>
        <v>967.36068</v>
      </c>
    </row>
    <row r="66" spans="29:29" x14ac:dyDescent="0.25">
      <c r="AC66">
        <f>AC65*1.2</f>
        <v>1160.8328159999999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7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P20" sqref="P2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9" zoomScaleNormal="100" workbookViewId="0">
      <selection activeCell="R19" sqref="R19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21:T56"/>
  <sheetViews>
    <sheetView topLeftCell="B1" zoomScaleNormal="100" workbookViewId="0">
      <selection activeCell="C1" sqref="C1:C2"/>
    </sheetView>
  </sheetViews>
  <sheetFormatPr defaultRowHeight="15" x14ac:dyDescent="0.25"/>
  <sheetData>
    <row r="21" spans="20:20" x14ac:dyDescent="0.25">
      <c r="T21">
        <f>496+32</f>
        <v>528</v>
      </c>
    </row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E2" sqref="E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J1" zoomScale="90" zoomScaleNormal="90"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2024-05-02T06:31:53Z</dcterms:modified>
</cp:coreProperties>
</file>