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8450\"/>
    </mc:Choice>
  </mc:AlternateContent>
  <bookViews>
    <workbookView xWindow="0" yWindow="0" windowWidth="24000" windowHeight="9630" tabRatio="932" activeTab="3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4" l="1"/>
  <c r="U47" i="4" l="1"/>
  <c r="V42" i="4"/>
  <c r="U42" i="4"/>
  <c r="U40" i="4"/>
  <c r="U39" i="4"/>
  <c r="V36" i="4"/>
  <c r="U29" i="4"/>
  <c r="U27" i="4"/>
  <c r="P31" i="4"/>
  <c r="I30" i="4"/>
  <c r="S26" i="4"/>
  <c r="G33" i="4"/>
  <c r="G32" i="4"/>
  <c r="G31" i="4"/>
  <c r="Q26" i="4"/>
  <c r="P27" i="4"/>
  <c r="R38" i="4"/>
  <c r="P36" i="4"/>
  <c r="P37" i="4"/>
  <c r="P41" i="4" s="1"/>
  <c r="P38" i="4"/>
  <c r="P39" i="4"/>
  <c r="P40" i="4"/>
  <c r="P35" i="4"/>
  <c r="G35" i="4"/>
  <c r="O27" i="4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<sst xmlns="http://schemas.openxmlformats.org/spreadsheetml/2006/main" count="129" uniqueCount="87">
  <si>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</si>
  <si>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</si>
  <si>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</si>
  <si>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</si>
  <si>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</si>
  <si>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</si>
  <si>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</si>
  <si>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</si>
  <si>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</si>
  <si>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</si>
  <si>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</si>
  <si>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</si>
  <si>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</si>
  <si>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</si>
  <si>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</si>
  <si>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</si>
  <si>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</si>
  <si>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</si>
  <si>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</si>
  <si>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</si>
  <si>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</si>
  <si>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</si>
  <si>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</si>
  <si>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</si>
  <si>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</si>
  <si>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</si>
  <si>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</si>
  <si>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</si>
  <si>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</si>
  <si>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</si>
  <si>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</si>
  <si>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</si>
  <si>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</si>
  <si>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</si>
  <si>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</si>
  <si>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</si>
  <si>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</si>
  <si>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</si>
  <si>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</si>
  <si>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</si>
  <si>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</si>
  <si>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</si>
  <si>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</si>
  <si>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</si>
  <si>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</si>
  <si>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</si>
  <si>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</si>
  <si>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</si>
  <si>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</si>
  <si>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</si>
  <si>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</si>
  <si>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</si>
  <si>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</si>
  <si>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</si>
  <si>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</si>
  <si>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</si>
  <si>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</si>
  <si>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</si>
  <si>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</si>
  <si>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</si>
  <si>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</si>
  <si>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</si>
  <si>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</si>
  <si>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</si>
  <si>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</si>
  <si>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</si>
  <si>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</si>
  <si>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</si>
  <si>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</si>
  <si>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</si>
  <si>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</si>
  <si>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</si>
  <si>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</si>
  <si>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</si>
  <si>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</si>
  <si>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</si>
  <si>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</si>
  <si>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</si>
  <si>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</si>
  <si>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</si>
  <si>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</si>
  <si>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</si>
  <si>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</si>
  <si>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</si>
  <si>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</si>
  <si>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10.10.2012</t>
  </si>
  <si>
    <t>IGR-20.03.24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</si>
</sst>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165" fontId="0" fillId="0" borderId="0" xfId="1" applyNumberFormat="1" applyFont="1"/>
    <xf numFmtId="165" fontId="0" fillId="0" borderId="0" xfId="0" applyNumberFormat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C1C46-B8E0-4DAD-B1D6-D9ED6632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525139</xdr:colOff>
      <xdr:row>46</xdr:row>
      <xdr:rowOff>10749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3E3AA-9F00-4F37-B8C8-56C9B1EC0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9539" cy="8773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1CBA3C-2013-4B1D-A0BD-9BBFADB5E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630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239349</xdr:colOff>
      <xdr:row>49</xdr:row>
      <xdr:rowOff>163177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298146-D437-40C1-A43D-3ACDD0352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73749" cy="8973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77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83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78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79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80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81</v>
      </c>
      <c r="C8" s="56">
        <f>C7*D13%</f>
        <v>269719.04399999999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82</v>
      </c>
      <c r="C9" s="61">
        <f>C6+C8</f>
        <v>299119.04399999999</v>
      </c>
      <c r="D9" s="62" t="s">
        <v>62</v>
      </c>
      <c r="E9" s="63">
        <f>C9/10.764</f>
        <v>27788.837235228541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2008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16</v>
      </c>
      <c r="D13" s="69">
        <f>D12-C13</f>
        <v>84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80"/>
      <c r="L1" s="80"/>
      <c r="M1" s="80"/>
      <c r="N1" s="80"/>
      <c r="O1" s="80"/>
      <c r="P1" s="80"/>
      <c r="Q1" s="80"/>
      <c r="R1" s="80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F13" sqref="F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7800</v>
      </c>
      <c r="D3" s="24" t="s">
        <v>76</v>
      </c>
      <c r="E3" s="6" t="s">
        <v>84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5300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16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44</v>
      </c>
      <c r="D8" s="26">
        <v>2008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24</v>
      </c>
      <c r="D10" s="26"/>
      <c r="F10" s="19"/>
    </row>
    <row r="11" spans="1:6" x14ac:dyDescent="0.25">
      <c r="A11" s="16"/>
      <c r="B11" s="27"/>
      <c r="C11" s="28">
        <f>C10%</f>
        <v>0.24</v>
      </c>
      <c r="D11" s="28"/>
      <c r="F11" s="19"/>
    </row>
    <row r="12" spans="1:6" x14ac:dyDescent="0.25">
      <c r="A12" s="16" t="s">
        <v>21</v>
      </c>
      <c r="B12" s="20"/>
      <c r="C12" s="21">
        <f>C6*C11</f>
        <v>600</v>
      </c>
      <c r="D12" s="19"/>
    </row>
    <row r="13" spans="1:6" x14ac:dyDescent="0.25">
      <c r="A13" s="16" t="s">
        <v>22</v>
      </c>
      <c r="B13" s="20"/>
      <c r="C13" s="21">
        <f>C6-C12</f>
        <v>1900</v>
      </c>
      <c r="D13" s="19"/>
    </row>
    <row r="14" spans="1:6" x14ac:dyDescent="0.25">
      <c r="A14" s="16" t="s">
        <v>15</v>
      </c>
      <c r="B14" s="20"/>
      <c r="C14" s="21">
        <f>C5</f>
        <v>5300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7200</v>
      </c>
      <c r="D16" s="19"/>
    </row>
    <row r="17" spans="1:4" x14ac:dyDescent="0.25">
      <c r="B17" s="25"/>
      <c r="C17" s="26"/>
      <c r="D17" s="19"/>
    </row>
    <row r="18" spans="1:4" x14ac:dyDescent="0.25">
      <c r="A18" s="75" t="str">
        <f>E3</f>
        <v>ACA</v>
      </c>
      <c r="B18" s="7"/>
      <c r="C18" s="31">
        <v>351</v>
      </c>
      <c r="D18" s="19"/>
    </row>
    <row r="19" spans="1:4" x14ac:dyDescent="0.25">
      <c r="A19" s="16" t="s">
        <v>74</v>
      </c>
      <c r="B19" s="6"/>
      <c r="C19" s="32">
        <f>C18*C16</f>
        <v>2527200</v>
      </c>
      <c r="D19" s="33"/>
    </row>
    <row r="20" spans="1:4" x14ac:dyDescent="0.25">
      <c r="A20" s="16" t="s">
        <v>24</v>
      </c>
      <c r="C20" s="34">
        <f>C19*90%</f>
        <v>2274480</v>
      </c>
      <c r="D20" s="19"/>
    </row>
    <row r="21" spans="1:4" x14ac:dyDescent="0.25">
      <c r="A21" s="16" t="s">
        <v>25</v>
      </c>
      <c r="C21" s="34">
        <f>C19*80%</f>
        <v>2021760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877500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5265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22" workbookViewId="0">
      <selection activeCell="H39" sqref="H3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12.5703125" bestFit="1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12.5703125" bestFit="1" customWidth="1"/>
    <col min="22" max="22" width="9" bestFit="1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408</v>
      </c>
      <c r="C2" s="4">
        <f t="shared" ref="C2:C16" si="1">B2*1.2</f>
        <v>489.59999999999997</v>
      </c>
      <c r="D2" s="4">
        <f t="shared" ref="D2:D16" si="2">C2*1.2</f>
        <v>587.52</v>
      </c>
      <c r="E2" s="5">
        <f t="shared" ref="E2:E16" si="3">R2</f>
        <v>2500000</v>
      </c>
      <c r="F2" s="76">
        <f t="shared" ref="F2:F15" si="4">ROUND((E2/B2),0)</f>
        <v>6127</v>
      </c>
      <c r="G2" s="76">
        <f t="shared" ref="G2:G15" si="5">ROUND((E2/C2),0)</f>
        <v>5106</v>
      </c>
      <c r="H2" s="76">
        <f t="shared" ref="H2:H15" si="6">ROUND((E2/D2),0)</f>
        <v>4255</v>
      </c>
      <c r="I2" s="76">
        <f t="shared" ref="I2:I15" si="7">T2</f>
        <v>0</v>
      </c>
      <c r="J2" s="76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408</v>
      </c>
      <c r="R2" s="77">
        <v>2500000</v>
      </c>
      <c r="S2" s="2" t="s">
        <v>86</v>
      </c>
    </row>
    <row r="3" spans="1:19" x14ac:dyDescent="0.25">
      <c r="A3" s="4">
        <v>2</v>
      </c>
      <c r="B3" s="4">
        <f t="shared" si="0"/>
        <v>375</v>
      </c>
      <c r="C3" s="4">
        <f t="shared" si="1"/>
        <v>450</v>
      </c>
      <c r="D3" s="4">
        <f t="shared" si="2"/>
        <v>540</v>
      </c>
      <c r="E3" s="5">
        <f t="shared" si="3"/>
        <v>2300000</v>
      </c>
      <c r="F3" s="76">
        <f t="shared" si="4"/>
        <v>6133</v>
      </c>
      <c r="G3" s="76">
        <f t="shared" si="5"/>
        <v>5111</v>
      </c>
      <c r="H3" s="76">
        <f t="shared" si="6"/>
        <v>4259</v>
      </c>
      <c r="I3" s="76">
        <f t="shared" si="7"/>
        <v>0</v>
      </c>
      <c r="J3" s="76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375</v>
      </c>
      <c r="R3" s="77">
        <v>2300000</v>
      </c>
      <c r="S3" s="2"/>
    </row>
    <row r="4" spans="1:19" x14ac:dyDescent="0.25">
      <c r="A4" s="4">
        <v>3</v>
      </c>
      <c r="B4" s="4">
        <f t="shared" si="0"/>
        <v>300</v>
      </c>
      <c r="C4" s="4">
        <f t="shared" si="1"/>
        <v>360</v>
      </c>
      <c r="D4" s="4">
        <f t="shared" si="2"/>
        <v>432</v>
      </c>
      <c r="E4" s="5">
        <f t="shared" si="3"/>
        <v>2350000</v>
      </c>
      <c r="F4" s="76">
        <f t="shared" si="4"/>
        <v>7833</v>
      </c>
      <c r="G4" s="76">
        <f t="shared" si="5"/>
        <v>6528</v>
      </c>
      <c r="H4" s="76">
        <f t="shared" si="6"/>
        <v>5440</v>
      </c>
      <c r="I4" s="76">
        <f t="shared" si="7"/>
        <v>0</v>
      </c>
      <c r="J4" s="76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300</v>
      </c>
      <c r="R4" s="77">
        <v>2350000</v>
      </c>
      <c r="S4" s="2"/>
    </row>
    <row r="5" spans="1:19" x14ac:dyDescent="0.25">
      <c r="A5" s="4">
        <v>4</v>
      </c>
      <c r="B5" s="4">
        <f t="shared" si="0"/>
        <v>511</v>
      </c>
      <c r="C5" s="4">
        <f t="shared" si="1"/>
        <v>613.19999999999993</v>
      </c>
      <c r="D5" s="4">
        <f t="shared" si="2"/>
        <v>735.83999999999992</v>
      </c>
      <c r="E5" s="5">
        <f t="shared" si="3"/>
        <v>4000000</v>
      </c>
      <c r="F5" s="76">
        <f t="shared" si="4"/>
        <v>7828</v>
      </c>
      <c r="G5" s="76">
        <f t="shared" si="5"/>
        <v>6523</v>
      </c>
      <c r="H5" s="76">
        <f t="shared" si="6"/>
        <v>5436</v>
      </c>
      <c r="I5" s="76">
        <f t="shared" si="7"/>
        <v>0</v>
      </c>
      <c r="J5" s="76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511</v>
      </c>
      <c r="R5" s="77">
        <v>4000000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6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21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21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21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21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21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21" s="10" customFormat="1" x14ac:dyDescent="0.25"/>
    <row r="23" spans="1:21" s="10" customFormat="1" x14ac:dyDescent="0.25"/>
    <row r="24" spans="1:21" s="10" customFormat="1" x14ac:dyDescent="0.25">
      <c r="F24" s="72"/>
    </row>
    <row r="25" spans="1:21" s="10" customFormat="1" x14ac:dyDescent="0.25">
      <c r="F25" s="73"/>
      <c r="Q25" s="10">
        <v>351</v>
      </c>
      <c r="S25" s="10">
        <v>26620</v>
      </c>
      <c r="U25" s="10">
        <v>2024</v>
      </c>
    </row>
    <row r="26" spans="1:21" s="10" customFormat="1" x14ac:dyDescent="0.25">
      <c r="F26" s="73"/>
      <c r="O26" s="10">
        <v>32.622</v>
      </c>
      <c r="Q26" s="10">
        <f>Q25*1.2</f>
        <v>421.2</v>
      </c>
      <c r="S26" s="10">
        <f>S25/10.764</f>
        <v>2473.0583426235603</v>
      </c>
      <c r="U26" s="10">
        <v>2014</v>
      </c>
    </row>
    <row r="27" spans="1:21" s="10" customFormat="1" x14ac:dyDescent="0.25">
      <c r="F27" s="56" t="s">
        <v>71</v>
      </c>
      <c r="G27" s="56">
        <v>379</v>
      </c>
      <c r="O27" s="10">
        <f>O26*10.764</f>
        <v>351.14320799999996</v>
      </c>
      <c r="P27" s="10">
        <f>O27*1.2</f>
        <v>421.37184959999996</v>
      </c>
      <c r="U27" s="10">
        <f>U25-U26</f>
        <v>10</v>
      </c>
    </row>
    <row r="28" spans="1:21" s="10" customFormat="1" x14ac:dyDescent="0.25">
      <c r="C28" s="71" t="s">
        <v>75</v>
      </c>
      <c r="D28" s="71" t="s">
        <v>85</v>
      </c>
      <c r="F28" s="56" t="s">
        <v>84</v>
      </c>
      <c r="G28" s="56">
        <v>351</v>
      </c>
    </row>
    <row r="29" spans="1:21" s="10" customFormat="1" x14ac:dyDescent="0.25">
      <c r="C29" s="71" t="s">
        <v>1</v>
      </c>
      <c r="D29" s="71">
        <v>1355400</v>
      </c>
      <c r="F29" s="56" t="s">
        <v>72</v>
      </c>
      <c r="G29" s="56">
        <v>421</v>
      </c>
      <c r="H29" s="10">
        <f>G29/G28</f>
        <v>1.1994301994301995</v>
      </c>
      <c r="P29" s="10">
        <v>421</v>
      </c>
      <c r="U29" s="10">
        <f>60-U27</f>
        <v>50</v>
      </c>
    </row>
    <row r="30" spans="1:21" s="10" customFormat="1" x14ac:dyDescent="0.25">
      <c r="F30" s="56" t="s">
        <v>73</v>
      </c>
      <c r="G30" s="56">
        <v>6500</v>
      </c>
      <c r="H30" s="10">
        <v>2500</v>
      </c>
      <c r="I30" s="10">
        <f>G30-H30</f>
        <v>4000</v>
      </c>
      <c r="P30" s="10">
        <v>2500</v>
      </c>
    </row>
    <row r="31" spans="1:21" s="10" customFormat="1" x14ac:dyDescent="0.25">
      <c r="C31" s="74"/>
      <c r="D31" s="74"/>
      <c r="F31" s="74" t="s">
        <v>74</v>
      </c>
      <c r="G31" s="74">
        <f>G28*G30</f>
        <v>2281500</v>
      </c>
      <c r="H31" s="10">
        <f>G31/D29</f>
        <v>1.6832669322709164</v>
      </c>
      <c r="P31" s="10">
        <f>P30*P29</f>
        <v>1052500</v>
      </c>
    </row>
    <row r="32" spans="1:21" s="10" customFormat="1" x14ac:dyDescent="0.25">
      <c r="C32" s="74"/>
      <c r="D32" s="74"/>
      <c r="F32" s="74" t="s">
        <v>24</v>
      </c>
      <c r="G32" s="74">
        <f>G31*90%</f>
        <v>2053350</v>
      </c>
    </row>
    <row r="33" spans="3:22" s="10" customFormat="1" x14ac:dyDescent="0.25">
      <c r="C33" s="74"/>
      <c r="D33" s="74"/>
      <c r="F33" s="74" t="s">
        <v>25</v>
      </c>
      <c r="G33" s="74">
        <f>G31*80%</f>
        <v>1825200</v>
      </c>
    </row>
    <row r="34" spans="3:22" s="10" customFormat="1" x14ac:dyDescent="0.25">
      <c r="C34" s="74"/>
      <c r="D34" s="74"/>
    </row>
    <row r="35" spans="3:22" s="10" customFormat="1" x14ac:dyDescent="0.25">
      <c r="C35" s="74"/>
      <c r="D35" s="74"/>
      <c r="G35" s="10">
        <f>G31*0.025/12</f>
        <v>4753.125</v>
      </c>
      <c r="N35" s="10">
        <v>21.56</v>
      </c>
      <c r="O35" s="10">
        <v>8.9499999999999993</v>
      </c>
      <c r="P35" s="10">
        <f>O35*N35</f>
        <v>192.96199999999996</v>
      </c>
    </row>
    <row r="36" spans="3:22" s="10" customFormat="1" x14ac:dyDescent="0.25">
      <c r="N36" s="10">
        <v>7.25</v>
      </c>
      <c r="O36" s="10">
        <v>2.83</v>
      </c>
      <c r="P36" s="10">
        <f t="shared" ref="P36:P40" si="48">O36*N36</f>
        <v>20.517500000000002</v>
      </c>
      <c r="U36" s="10">
        <v>52800</v>
      </c>
      <c r="V36" s="78">
        <f>U36/10.764</f>
        <v>4905.2396878483842</v>
      </c>
    </row>
    <row r="37" spans="3:22" s="10" customFormat="1" x14ac:dyDescent="0.25">
      <c r="N37" s="10">
        <v>7.21</v>
      </c>
      <c r="O37" s="10">
        <v>6.74</v>
      </c>
      <c r="P37" s="10">
        <f t="shared" si="48"/>
        <v>48.595399999999998</v>
      </c>
      <c r="R37" s="10">
        <v>20.399999999999999</v>
      </c>
      <c r="U37" s="10">
        <v>1250</v>
      </c>
      <c r="V37" s="78"/>
    </row>
    <row r="38" spans="3:22" s="10" customFormat="1" x14ac:dyDescent="0.25">
      <c r="H38" s="10">
        <f>G31/421</f>
        <v>5419.2399049881233</v>
      </c>
      <c r="N38" s="10">
        <v>7.21</v>
      </c>
      <c r="O38" s="10">
        <v>15.78</v>
      </c>
      <c r="P38" s="10">
        <f t="shared" si="48"/>
        <v>113.77379999999999</v>
      </c>
      <c r="R38" s="10">
        <f>R37/7.21</f>
        <v>2.8294036061026349</v>
      </c>
      <c r="V38" s="78"/>
    </row>
    <row r="39" spans="3:22" s="10" customFormat="1" x14ac:dyDescent="0.25">
      <c r="N39" s="10">
        <v>5</v>
      </c>
      <c r="O39" s="10">
        <v>3</v>
      </c>
      <c r="P39" s="10">
        <f t="shared" si="48"/>
        <v>15</v>
      </c>
      <c r="U39" s="10">
        <f>U36-U37</f>
        <v>51550</v>
      </c>
      <c r="V39" s="78"/>
    </row>
    <row r="40" spans="3:22" s="10" customFormat="1" x14ac:dyDescent="0.25">
      <c r="N40" s="10">
        <v>5</v>
      </c>
      <c r="O40" s="10">
        <v>3.2</v>
      </c>
      <c r="P40" s="10">
        <f t="shared" si="48"/>
        <v>16</v>
      </c>
      <c r="U40" s="10">
        <f>U39*90%</f>
        <v>46395</v>
      </c>
      <c r="V40" s="78"/>
    </row>
    <row r="41" spans="3:22" x14ac:dyDescent="0.25">
      <c r="P41" s="69">
        <f>SUM(P35:P40)</f>
        <v>406.84869999999995</v>
      </c>
      <c r="V41" s="79"/>
    </row>
    <row r="42" spans="3:22" x14ac:dyDescent="0.25">
      <c r="U42" s="69">
        <f>U40+U37</f>
        <v>47645</v>
      </c>
      <c r="V42" s="79">
        <f>U42/10.764</f>
        <v>4426.3285024154593</v>
      </c>
    </row>
    <row r="43" spans="3:22" x14ac:dyDescent="0.25">
      <c r="V43" s="79"/>
    </row>
    <row r="45" spans="3:22" x14ac:dyDescent="0.25">
      <c r="U45" s="10">
        <v>421</v>
      </c>
    </row>
    <row r="46" spans="3:22" x14ac:dyDescent="0.25">
      <c r="U46" s="10">
        <v>4426</v>
      </c>
    </row>
    <row r="47" spans="3:22" x14ac:dyDescent="0.25">
      <c r="U47" s="10">
        <f>U46*U45</f>
        <v>1863346</v>
      </c>
    </row>
    <row r="48" spans="3:22" x14ac:dyDescent="0.25">
      <c r="U48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55" zoomScaleNormal="55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2024-05-08T11:11:27Z</dcterms:modified>
</cp:coreProperties>
</file>