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1F2A87E-8DF5-418A-A61D-CCF938911D5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8" i="1" l="1"/>
  <c r="D28" i="1"/>
  <c r="C28" i="1"/>
  <c r="J30" i="1"/>
  <c r="J29" i="1"/>
  <c r="J28" i="1"/>
  <c r="J27" i="1"/>
  <c r="J26" i="1"/>
  <c r="B18" i="1"/>
  <c r="H28" i="1"/>
  <c r="E14" i="1"/>
  <c r="F6" i="1"/>
  <c r="J34" i="1"/>
  <c r="I34" i="1"/>
  <c r="H34" i="1"/>
  <c r="C25" i="1"/>
  <c r="D25" i="1" s="1"/>
  <c r="G26" i="1"/>
  <c r="I31" i="1"/>
  <c r="H31" i="1"/>
  <c r="G31" i="1"/>
  <c r="I30" i="1"/>
  <c r="G30" i="1"/>
  <c r="I29" i="1"/>
  <c r="H29" i="1"/>
  <c r="G29" i="1"/>
  <c r="I28" i="1"/>
  <c r="G28" i="1"/>
  <c r="I27" i="1"/>
  <c r="H27" i="1"/>
  <c r="G27" i="1"/>
  <c r="I26" i="1"/>
  <c r="I25" i="1"/>
  <c r="D26" i="1" l="1"/>
  <c r="E25" i="1"/>
  <c r="J25" i="1"/>
  <c r="H25" i="1"/>
  <c r="G25" i="1"/>
  <c r="H30" i="1"/>
  <c r="H26" i="1" l="1"/>
  <c r="E26" i="1"/>
  <c r="C33" i="1"/>
  <c r="F37" i="1"/>
  <c r="G37" i="1" s="1"/>
  <c r="C36" i="1"/>
  <c r="C38" i="1"/>
  <c r="F35" i="1"/>
  <c r="F39" i="1"/>
  <c r="G39" i="1" s="1"/>
  <c r="C39" i="1"/>
  <c r="F38" i="1"/>
  <c r="C37" i="1"/>
  <c r="F36" i="1"/>
  <c r="B10" i="1"/>
  <c r="B11" i="1" s="1"/>
  <c r="B8" i="1"/>
  <c r="B6" i="1"/>
  <c r="B5" i="1"/>
  <c r="B14" i="1" s="1"/>
  <c r="G36" i="1" l="1"/>
  <c r="G35" i="1"/>
  <c r="G38" i="1"/>
  <c r="B12" i="1"/>
  <c r="B13" i="1" s="1"/>
  <c r="C35" i="1"/>
  <c r="C34" i="1"/>
  <c r="B15" i="1" l="1"/>
  <c r="B17" i="1" s="1"/>
  <c r="B19" i="1" l="1"/>
  <c r="C17" i="1"/>
  <c r="F33" i="1"/>
  <c r="G33" i="1" s="1"/>
  <c r="F34" i="1"/>
  <c r="G34" i="1" s="1"/>
  <c r="G3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<sst xmlns="http://schemas.openxmlformats.org/spreadsheetml/2006/main" count="28" uniqueCount="26">
  <si>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</si>
  <si>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</si>
  <si>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</si>
  <si>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</si>
  <si>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</si>
  <si>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</si>
  <si>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</si>
  <si>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</si>
  <si>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</si>
  <si>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</si>
  <si>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</si>
  <si>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</si>
  <si>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</si>
  <si>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</si>
  <si>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</si>
  <si>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</si>
  <si>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</si>
  <si>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</si>
  <si>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</si>
  <si>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</si>
  <si>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</si>
  <si>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</si>
  <si>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</si>
  <si>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</si>
  <si>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SBA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</si>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</sst>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2</xdr:row>
      <xdr:rowOff>0</xdr:rowOff>
    </xdr:from>
    <xdr:to>
      <xdr:col>27</xdr:col>
      <xdr:colOff>229142</xdr:colOff>
      <xdr:row>26</xdr:row>
      <xdr:rowOff>134007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69CADDF-6FE5-4427-8E86-A8A91CE7B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1600" y="381000"/>
          <a:ext cx="3886742" cy="47060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557565</xdr:colOff>
      <xdr:row>43</xdr:row>
      <xdr:rowOff>144038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F0D874-C9F6-412F-910F-D14AB66C2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880391" cy="8335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43</xdr:row>
      <xdr:rowOff>153565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5CA56B-D865-463A-A78F-4943ACEAC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8345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44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693F6D-C969-4D5F-A452-6841C5FF1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99444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515698</xdr:colOff>
      <xdr:row>39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ED40E5-5BBE-49A2-ABCA-109211600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9698" cy="7573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topLeftCell="A10" zoomScaleNormal="100" workbookViewId="0">
      <selection activeCell="B36" sqref="B3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5500</v>
      </c>
      <c r="C3" s="17"/>
      <c r="D3" s="10"/>
      <c r="E3">
        <v>2007</v>
      </c>
      <c r="F3" s="3">
        <v>2024</v>
      </c>
      <c r="G3" s="4">
        <f>F3-E3</f>
        <v>17</v>
      </c>
      <c r="L3" s="3"/>
      <c r="M3" s="4"/>
    </row>
    <row r="4" spans="1:17" ht="33" x14ac:dyDescent="0.3">
      <c r="A4" s="18" t="s">
        <v>1</v>
      </c>
      <c r="B4" s="26">
        <v>2500</v>
      </c>
      <c r="C4" s="17"/>
      <c r="D4" s="10"/>
      <c r="E4" s="38"/>
      <c r="F4" s="3"/>
      <c r="G4" s="4"/>
      <c r="H4" s="25"/>
      <c r="K4" s="33"/>
      <c r="L4" s="3"/>
      <c r="M4" s="4"/>
    </row>
    <row r="5" spans="1:17" ht="16.5" x14ac:dyDescent="0.3">
      <c r="A5" s="16" t="s">
        <v>2</v>
      </c>
      <c r="B5" s="26">
        <f>B3-B4</f>
        <v>3000</v>
      </c>
      <c r="C5" s="17"/>
      <c r="D5" s="10"/>
      <c r="E5" s="39" t="s">
        <v>21</v>
      </c>
      <c r="F5" s="8" t="s">
        <v>22</v>
      </c>
      <c r="G5" s="14"/>
      <c r="H5" s="8"/>
      <c r="I5" s="8"/>
      <c r="M5" s="43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2500</v>
      </c>
      <c r="C6" s="17"/>
      <c r="D6" s="10"/>
      <c r="E6" s="6"/>
      <c r="F6" s="6">
        <f>73.42*10.764</f>
        <v>790.29287999999997</v>
      </c>
      <c r="G6" s="14"/>
      <c r="H6" s="8"/>
      <c r="I6" s="8"/>
      <c r="M6" s="43"/>
      <c r="N6" s="29"/>
      <c r="O6" s="29"/>
      <c r="P6" s="29"/>
      <c r="Q6" s="29"/>
    </row>
    <row r="7" spans="1:17" ht="16.5" x14ac:dyDescent="0.3">
      <c r="A7" s="16" t="s">
        <v>4</v>
      </c>
      <c r="B7" s="19">
        <v>17</v>
      </c>
      <c r="C7" s="20"/>
      <c r="D7" s="40"/>
      <c r="E7" s="6"/>
      <c r="F7" s="3"/>
      <c r="G7" s="5"/>
      <c r="H7" s="8"/>
      <c r="I7" s="8"/>
      <c r="M7" s="44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43</v>
      </c>
      <c r="C8" s="20"/>
      <c r="D8" s="40"/>
      <c r="E8" s="6"/>
      <c r="F8" s="48"/>
      <c r="G8" s="5"/>
      <c r="H8" s="10"/>
      <c r="I8" s="10"/>
      <c r="M8" s="44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40"/>
      <c r="E9" s="6"/>
      <c r="F9" s="30"/>
      <c r="G9" s="13"/>
      <c r="H9" s="8"/>
      <c r="I9" s="8"/>
      <c r="J9" s="32"/>
      <c r="M9" s="44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25.5</v>
      </c>
      <c r="C10" s="20"/>
      <c r="D10" s="40"/>
      <c r="E10" s="13"/>
      <c r="F10" s="47"/>
      <c r="G10" s="13"/>
      <c r="H10" s="29"/>
      <c r="I10" s="29"/>
      <c r="J10" s="32"/>
      <c r="K10" s="32"/>
      <c r="L10" s="28"/>
      <c r="M10" s="44"/>
      <c r="N10" s="29"/>
      <c r="O10" s="29"/>
      <c r="P10" s="29"/>
      <c r="Q10" s="29"/>
    </row>
    <row r="11" spans="1:17" ht="16.5" x14ac:dyDescent="0.3">
      <c r="A11" s="16"/>
      <c r="B11" s="27">
        <f>B10%</f>
        <v>0.255</v>
      </c>
      <c r="C11" s="35"/>
      <c r="D11" s="41"/>
      <c r="G11" s="13"/>
      <c r="H11" s="29"/>
      <c r="I11" s="29"/>
      <c r="J11" s="32"/>
      <c r="K11" s="32"/>
      <c r="L11" s="28"/>
      <c r="M11" s="45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637.5</v>
      </c>
      <c r="C12" s="21"/>
      <c r="D12" s="42"/>
      <c r="E12" t="s">
        <v>23</v>
      </c>
      <c r="G12" s="13"/>
      <c r="H12" s="29"/>
      <c r="I12" s="29"/>
      <c r="J12" s="32"/>
      <c r="K12" s="32"/>
      <c r="L12" s="28"/>
      <c r="M12" s="43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1862.5</v>
      </c>
      <c r="C13" s="21"/>
      <c r="D13" s="42"/>
      <c r="E13">
        <v>600</v>
      </c>
      <c r="F13" s="6"/>
      <c r="G13" s="13"/>
      <c r="H13" s="46"/>
      <c r="I13" s="29"/>
      <c r="J13" s="32"/>
      <c r="K13" s="32"/>
      <c r="L13" s="28"/>
      <c r="M13" s="43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3000</v>
      </c>
      <c r="C14" s="17"/>
      <c r="D14" s="10"/>
      <c r="E14" s="6">
        <f>E13*1.2</f>
        <v>720</v>
      </c>
      <c r="G14" s="13"/>
      <c r="H14" s="29"/>
      <c r="I14" s="29"/>
      <c r="J14" s="32"/>
      <c r="K14" s="32"/>
      <c r="L14" s="28"/>
      <c r="M14" s="43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4862.5</v>
      </c>
      <c r="C15" s="17"/>
      <c r="D15" s="10"/>
      <c r="E15" s="6"/>
      <c r="G15" s="13"/>
      <c r="H15" s="32"/>
      <c r="I15" s="32"/>
      <c r="J15" s="32"/>
      <c r="K15" s="32"/>
      <c r="L15" s="28"/>
      <c r="M15" s="4"/>
    </row>
    <row r="16" spans="1:17" ht="16.5" x14ac:dyDescent="0.3">
      <c r="A16" s="16" t="s">
        <v>20</v>
      </c>
      <c r="B16" s="22">
        <v>790</v>
      </c>
      <c r="C16" s="36"/>
      <c r="D16" s="8"/>
      <c r="E16" s="5"/>
      <c r="F16" s="5"/>
      <c r="G16" s="5"/>
      <c r="H16" s="6"/>
      <c r="M16" s="31"/>
    </row>
    <row r="17" spans="1:14" ht="16.5" x14ac:dyDescent="0.3">
      <c r="A17" s="16" t="s">
        <v>11</v>
      </c>
      <c r="B17" s="23">
        <f>B15*B16</f>
        <v>3841375</v>
      </c>
      <c r="C17" s="23">
        <f>B17*80%</f>
        <v>3073100</v>
      </c>
      <c r="D17" s="10"/>
      <c r="E17" s="5"/>
      <c r="F17" s="34"/>
      <c r="G17" s="5"/>
      <c r="H17" s="6"/>
      <c r="M17" s="5"/>
      <c r="N17" s="6"/>
    </row>
    <row r="18" spans="1:14" ht="16.5" x14ac:dyDescent="0.3">
      <c r="A18" s="16" t="s">
        <v>12</v>
      </c>
      <c r="B18" s="24">
        <f>790*B4</f>
        <v>1975000</v>
      </c>
      <c r="C18" s="17"/>
      <c r="D18" s="10"/>
      <c r="E18" s="6"/>
      <c r="F18" s="5"/>
    </row>
    <row r="19" spans="1:14" ht="16.5" x14ac:dyDescent="0.3">
      <c r="A19" s="19" t="s">
        <v>15</v>
      </c>
      <c r="B19" s="24">
        <f>B17*0.03/12</f>
        <v>9603.4375</v>
      </c>
      <c r="C19" s="37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4" spans="1:14" x14ac:dyDescent="0.25">
      <c r="B24" s="9" t="s">
        <v>24</v>
      </c>
      <c r="C24" s="8" t="s">
        <v>14</v>
      </c>
      <c r="D24" s="8" t="s">
        <v>19</v>
      </c>
      <c r="E24" s="8"/>
      <c r="F24" s="8" t="s">
        <v>11</v>
      </c>
      <c r="G24" s="8" t="s">
        <v>16</v>
      </c>
      <c r="H24" s="8" t="s">
        <v>17</v>
      </c>
      <c r="I24" s="8" t="s">
        <v>18</v>
      </c>
    </row>
    <row r="25" spans="1:14" ht="17.25" x14ac:dyDescent="0.3">
      <c r="B25" s="9">
        <v>790</v>
      </c>
      <c r="C25" s="8">
        <f>B25/1.45</f>
        <v>544.82758620689651</v>
      </c>
      <c r="D25" s="8">
        <f>C25*1.2</f>
        <v>653.79310344827582</v>
      </c>
      <c r="E25" s="8">
        <f>B25/D25</f>
        <v>1.2083333333333335</v>
      </c>
      <c r="F25" s="8">
        <v>2500000</v>
      </c>
      <c r="G25" s="10">
        <f t="shared" ref="G25:G31" si="0">F25/C25</f>
        <v>4588.6075949367096</v>
      </c>
      <c r="H25" s="10">
        <f>F25/D25</f>
        <v>3823.8396624472575</v>
      </c>
      <c r="I25" s="10">
        <f t="shared" ref="I25:I31" si="1">F25/B25</f>
        <v>3164.5569620253164</v>
      </c>
      <c r="J25" s="15">
        <f>D25/C25</f>
        <v>1.2</v>
      </c>
    </row>
    <row r="26" spans="1:14" ht="17.25" x14ac:dyDescent="0.3">
      <c r="B26" s="9"/>
      <c r="C26" s="8">
        <v>280</v>
      </c>
      <c r="D26" s="8">
        <f>C26*1.2</f>
        <v>336</v>
      </c>
      <c r="E26" s="8">
        <f>B26/D26</f>
        <v>0</v>
      </c>
      <c r="F26" s="8">
        <v>1900000</v>
      </c>
      <c r="G26" s="10">
        <f t="shared" si="0"/>
        <v>6785.7142857142853</v>
      </c>
      <c r="H26" s="10">
        <f>F26/D26</f>
        <v>5654.7619047619046</v>
      </c>
      <c r="I26" s="10" t="e">
        <f t="shared" si="1"/>
        <v>#DIV/0!</v>
      </c>
      <c r="J26" s="15">
        <f>D26/C26</f>
        <v>1.2</v>
      </c>
    </row>
    <row r="27" spans="1:14" ht="17.25" x14ac:dyDescent="0.3">
      <c r="B27" s="9"/>
      <c r="C27" s="8"/>
      <c r="D27" s="8">
        <v>1075</v>
      </c>
      <c r="E27" s="8"/>
      <c r="F27" s="10">
        <v>5000000</v>
      </c>
      <c r="G27" s="10" t="e">
        <f t="shared" si="0"/>
        <v>#DIV/0!</v>
      </c>
      <c r="H27" s="10">
        <f t="shared" ref="H27:H31" si="2">F27/D27</f>
        <v>4651.1627906976746</v>
      </c>
      <c r="I27" s="10" t="e">
        <f t="shared" si="1"/>
        <v>#DIV/0!</v>
      </c>
      <c r="J27" s="15" t="e">
        <f>D27/C27</f>
        <v>#DIV/0!</v>
      </c>
    </row>
    <row r="28" spans="1:14" ht="17.25" x14ac:dyDescent="0.3">
      <c r="B28" s="9">
        <v>650</v>
      </c>
      <c r="C28" s="8">
        <f>B28/1.4</f>
        <v>464.28571428571433</v>
      </c>
      <c r="D28" s="8">
        <f>C28*1.2</f>
        <v>557.14285714285722</v>
      </c>
      <c r="E28" s="8"/>
      <c r="F28" s="10">
        <v>3500000</v>
      </c>
      <c r="G28" s="10">
        <f t="shared" si="0"/>
        <v>7538.4615384615381</v>
      </c>
      <c r="H28" s="10">
        <f t="shared" si="2"/>
        <v>6282.0512820512813</v>
      </c>
      <c r="I28" s="10">
        <f t="shared" si="1"/>
        <v>5384.6153846153848</v>
      </c>
      <c r="J28" s="15">
        <f>D28/C28</f>
        <v>1.2</v>
      </c>
      <c r="K28">
        <f>B28/D28</f>
        <v>1.1666666666666665</v>
      </c>
    </row>
    <row r="29" spans="1:14" ht="17.25" x14ac:dyDescent="0.3">
      <c r="B29" s="9"/>
      <c r="C29" s="8">
        <v>450</v>
      </c>
      <c r="D29" s="8">
        <v>650</v>
      </c>
      <c r="E29" s="8"/>
      <c r="F29" s="10">
        <v>3000000</v>
      </c>
      <c r="G29" s="10">
        <f t="shared" si="0"/>
        <v>6666.666666666667</v>
      </c>
      <c r="H29" s="10">
        <f t="shared" si="2"/>
        <v>4615.3846153846152</v>
      </c>
      <c r="I29" s="10" t="e">
        <f t="shared" si="1"/>
        <v>#DIV/0!</v>
      </c>
      <c r="J29" s="15">
        <f>D29/C29</f>
        <v>1.4444444444444444</v>
      </c>
    </row>
    <row r="30" spans="1:14" ht="17.25" x14ac:dyDescent="0.3">
      <c r="B30" s="9"/>
      <c r="C30" s="8">
        <v>460</v>
      </c>
      <c r="D30" s="8">
        <v>601</v>
      </c>
      <c r="E30" s="8"/>
      <c r="F30" s="10">
        <v>3000000</v>
      </c>
      <c r="G30" s="10">
        <f t="shared" si="0"/>
        <v>6521.739130434783</v>
      </c>
      <c r="H30" s="10">
        <f t="shared" si="2"/>
        <v>4991.6805324459237</v>
      </c>
      <c r="I30" s="10" t="e">
        <f t="shared" si="1"/>
        <v>#DIV/0!</v>
      </c>
      <c r="J30" s="15">
        <f>D30/C30</f>
        <v>1.3065217391304347</v>
      </c>
    </row>
    <row r="31" spans="1:14" x14ac:dyDescent="0.25">
      <c r="B31" s="9"/>
      <c r="C31" s="8"/>
      <c r="D31" s="8"/>
      <c r="E31" s="8"/>
      <c r="F31" s="8"/>
      <c r="G31" s="10" t="e">
        <f t="shared" si="0"/>
        <v>#DIV/0!</v>
      </c>
      <c r="H31" s="10" t="e">
        <f t="shared" si="2"/>
        <v>#DIV/0!</v>
      </c>
      <c r="I31" s="10" t="e">
        <f t="shared" si="1"/>
        <v>#DIV/0!</v>
      </c>
    </row>
    <row r="33" spans="1:10" x14ac:dyDescent="0.25">
      <c r="A33">
        <v>695</v>
      </c>
      <c r="B33">
        <v>2354434</v>
      </c>
      <c r="C33">
        <f t="shared" ref="C33:C39" si="3">B33/A33</f>
        <v>3387.674820143885</v>
      </c>
      <c r="D33">
        <v>500</v>
      </c>
      <c r="E33">
        <v>100</v>
      </c>
      <c r="F33">
        <f t="shared" ref="F33:F39" si="4">E33+D33+B33</f>
        <v>2355034</v>
      </c>
      <c r="G33">
        <f t="shared" ref="G33:G39" si="5">F33/A33</f>
        <v>3388.5381294964027</v>
      </c>
      <c r="H33" s="6"/>
    </row>
    <row r="34" spans="1:10" x14ac:dyDescent="0.25">
      <c r="A34">
        <v>650</v>
      </c>
      <c r="B34">
        <v>2100000</v>
      </c>
      <c r="C34">
        <f t="shared" si="3"/>
        <v>3230.7692307692309</v>
      </c>
      <c r="D34">
        <v>126000</v>
      </c>
      <c r="E34">
        <v>30000</v>
      </c>
      <c r="F34">
        <f t="shared" si="4"/>
        <v>2256000</v>
      </c>
      <c r="G34">
        <f t="shared" si="5"/>
        <v>3470.7692307692309</v>
      </c>
      <c r="H34" s="6">
        <f>515</f>
        <v>515</v>
      </c>
      <c r="I34" s="6">
        <f>A34/H34</f>
        <v>1.2621359223300972</v>
      </c>
      <c r="J34" s="6">
        <f>B34/H34</f>
        <v>4077.6699029126212</v>
      </c>
    </row>
    <row r="35" spans="1:10" x14ac:dyDescent="0.25">
      <c r="A35">
        <v>1035</v>
      </c>
      <c r="B35" s="7">
        <v>3062000</v>
      </c>
      <c r="C35">
        <f t="shared" si="3"/>
        <v>2958.4541062801932</v>
      </c>
      <c r="D35">
        <v>510000</v>
      </c>
      <c r="E35">
        <v>30000</v>
      </c>
      <c r="F35">
        <f t="shared" si="4"/>
        <v>3602000</v>
      </c>
      <c r="G35">
        <f t="shared" si="5"/>
        <v>3480.1932367149757</v>
      </c>
    </row>
    <row r="36" spans="1:10" x14ac:dyDescent="0.25">
      <c r="C36" t="e">
        <f t="shared" si="3"/>
        <v>#DIV/0!</v>
      </c>
      <c r="D36">
        <v>100</v>
      </c>
      <c r="E36">
        <v>100</v>
      </c>
      <c r="F36">
        <f t="shared" si="4"/>
        <v>200</v>
      </c>
      <c r="G36" t="e">
        <f t="shared" si="5"/>
        <v>#DIV/0!</v>
      </c>
    </row>
    <row r="37" spans="1:10" x14ac:dyDescent="0.25">
      <c r="B37" s="50"/>
      <c r="C37" s="50" t="e">
        <f t="shared" si="3"/>
        <v>#DIV/0!</v>
      </c>
      <c r="D37">
        <v>567000</v>
      </c>
      <c r="E37">
        <v>30000</v>
      </c>
      <c r="F37">
        <f t="shared" si="4"/>
        <v>597000</v>
      </c>
      <c r="G37" t="e">
        <f t="shared" si="5"/>
        <v>#DIV/0!</v>
      </c>
    </row>
    <row r="38" spans="1:10" ht="15.75" x14ac:dyDescent="0.25">
      <c r="A38" s="49"/>
      <c r="B38"/>
      <c r="C38" t="e">
        <f t="shared" si="3"/>
        <v>#DIV/0!</v>
      </c>
      <c r="D38">
        <v>1194000</v>
      </c>
      <c r="E38">
        <v>30000</v>
      </c>
      <c r="F38">
        <f t="shared" si="4"/>
        <v>1224000</v>
      </c>
      <c r="G38" t="e">
        <f t="shared" si="5"/>
        <v>#DIV/0!</v>
      </c>
    </row>
    <row r="39" spans="1:10" ht="15.75" x14ac:dyDescent="0.25">
      <c r="A39" s="28"/>
      <c r="C39" t="e">
        <f t="shared" si="3"/>
        <v>#DIV/0!</v>
      </c>
      <c r="D39">
        <v>1220500</v>
      </c>
      <c r="E39">
        <v>30000</v>
      </c>
      <c r="F39">
        <f t="shared" si="4"/>
        <v>1250500</v>
      </c>
      <c r="G39" t="e">
        <f t="shared" si="5"/>
        <v>#DIV/0!</v>
      </c>
    </row>
    <row r="40" spans="1:10" ht="15.75" x14ac:dyDescent="0.25">
      <c r="A40" s="28"/>
    </row>
    <row r="41" spans="1:10" ht="15.75" x14ac:dyDescent="0.25">
      <c r="A41" s="28"/>
    </row>
    <row r="42" spans="1:10" ht="15.75" x14ac:dyDescent="0.25">
      <c r="A42" s="28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3"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R14:R15"/>
  <sheetViews>
    <sheetView workbookViewId="0"/>
  </sheetViews>
  <sheetFormatPr defaultRowHeight="15" x14ac:dyDescent="0.25"/>
  <sheetData>
    <row r="14" spans="18:18" x14ac:dyDescent="0.25">
      <c r="R14" t="s">
        <v>25</v>
      </c>
    </row>
    <row r="15" spans="18:18" x14ac:dyDescent="0.25">
      <c r="R15">
        <v>1780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2024-05-08T09:20:58Z</dcterms:modified>
</cp:coreProperties>
</file>