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filterPrivacy="1" defaultThemeVersion="124226"/>
  <xr:revisionPtr revIDLastSave="0" documentId="13_ncr:1_{47FA3626-08E8-4847-9B42-4126598A697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8" sheetId="11" r:id="rId2"/>
    <sheet name="Sheet3" sheetId="6" r:id="rId3"/>
    <sheet name="Sheet4" sheetId="7" r:id="rId4"/>
    <sheet name="Sheet5" sheetId="8" r:id="rId5"/>
    <sheet name="Sheet6" sheetId="9" r:id="rId6"/>
    <sheet name="Sheet7" sheetId="10" r:id="rId7"/>
    <sheet name="Sheet9" sheetId="12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8" i="1" l="1"/>
  <c r="H16" i="1"/>
  <c r="H15" i="1"/>
  <c r="F6" i="1"/>
  <c r="A37" i="1"/>
  <c r="E15" i="1"/>
  <c r="E16" i="1" s="1"/>
  <c r="A35" i="1"/>
  <c r="A34" i="1"/>
  <c r="B26" i="1"/>
  <c r="E6" i="1"/>
  <c r="G25" i="1"/>
  <c r="I27" i="1"/>
  <c r="H33" i="1"/>
  <c r="I26" i="1"/>
  <c r="F37" i="1"/>
  <c r="G37" i="1" s="1"/>
  <c r="C36" i="1"/>
  <c r="C38" i="1"/>
  <c r="F35" i="1"/>
  <c r="F39" i="1"/>
  <c r="G39" i="1" s="1"/>
  <c r="C39" i="1"/>
  <c r="F38" i="1"/>
  <c r="C37" i="1"/>
  <c r="F36" i="1"/>
  <c r="B10" i="1"/>
  <c r="B11" i="1" s="1"/>
  <c r="B8" i="1"/>
  <c r="B6" i="1"/>
  <c r="B5" i="1"/>
  <c r="B14" i="1" s="1"/>
  <c r="G36" i="1" l="1"/>
  <c r="G35" i="1"/>
  <c r="G38" i="1"/>
  <c r="B12" i="1"/>
  <c r="B13" i="1" s="1"/>
  <c r="C35" i="1"/>
  <c r="C34" i="1"/>
  <c r="C33" i="1"/>
  <c r="B15" i="1" l="1"/>
  <c r="B17" i="1" s="1"/>
  <c r="I29" i="1"/>
  <c r="B19" i="1" l="1"/>
  <c r="I28" i="1"/>
  <c r="I25" i="1" l="1"/>
  <c r="I30" i="1"/>
  <c r="F25" i="1"/>
  <c r="F26" i="1" l="1"/>
  <c r="G26" i="1"/>
  <c r="F27" i="1"/>
  <c r="G27" i="1"/>
  <c r="F28" i="1"/>
  <c r="G28" i="1"/>
  <c r="F29" i="1"/>
  <c r="G29" i="1"/>
  <c r="F30" i="1"/>
  <c r="G30" i="1"/>
  <c r="F31" i="1"/>
  <c r="G31" i="1"/>
  <c r="F33" i="1"/>
  <c r="G33" i="1" s="1"/>
  <c r="F34" i="1"/>
  <c r="G34" i="1" s="1"/>
  <c r="H30" i="1" l="1"/>
  <c r="H29" i="1"/>
  <c r="H31" i="1"/>
  <c r="H25" i="1" l="1"/>
  <c r="H26" i="1" l="1"/>
  <c r="H27" i="1"/>
  <c r="H28" i="1"/>
  <c r="G3" i="1" l="1"/>
</calcChain>
</file>

<file path=xl/sharedStrings.xml><?xml version="1.0" encoding="utf-8"?>
<sst xmlns="http://schemas.openxmlformats.org/spreadsheetml/2006/main" count="29" uniqueCount="27">
  <si>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</si>
  <si>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</si>
  <si>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</si>
  <si>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</si>
  <si>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</si>
  <si>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</si>
  <si>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</si>
  <si>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</si>
  <si>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</si>
  <si>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</si>
  <si>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</si>
  <si>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</si>
  <si>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IV</t>
  </si>
  <si>
    <t>Con. Year</t>
  </si>
  <si>
    <t>Online</t>
  </si>
  <si>
    <t>Carpet</t>
  </si>
  <si>
    <t>Rental Value</t>
  </si>
  <si>
    <t>Rate on Carpet Area</t>
  </si>
  <si>
    <t>Rate on Built up Area</t>
  </si>
  <si>
    <t>Rate on Saleable Area</t>
  </si>
  <si>
    <t xml:space="preserve"> Built up Area</t>
  </si>
  <si>
    <t>Area</t>
  </si>
  <si>
    <t>Agreement carpet area</t>
  </si>
  <si>
    <t>Built up area</t>
  </si>
  <si>
    <t>Measurement Carpet</t>
  </si>
  <si>
    <t>64 Lakh - 2015</t>
  </si>
  <si>
    <t>Please Mentioned Higher Weightage Remark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</si>
</sst>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u/>
      <sz val="12.65"/>
      <color theme="10"/>
      <name val="Calibri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b/>
      <sz val="11"/>
      <color theme="1"/>
      <name val="Arial Narrow"/>
      <family val="2"/>
    </font>
    <font>
      <b/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5">
    <xf numFmtId="0" fontId="0" fillId="0" borderId="0" xfId="0"/>
    <xf numFmtId="0" fontId="0" fillId="0" borderId="2" xfId="0" applyBorder="1"/>
    <xf numFmtId="0" fontId="0" fillId="0" borderId="3" xfId="0" applyBorder="1"/>
    <xf numFmtId="43" fontId="3" fillId="0" borderId="0" xfId="1" applyFont="1" applyBorder="1"/>
    <xf numFmtId="43" fontId="2" fillId="0" borderId="0" xfId="1" applyFont="1" applyBorder="1"/>
    <xf numFmtId="43" fontId="2" fillId="0" borderId="0" xfId="0" applyNumberFormat="1" applyFont="1"/>
    <xf numFmtId="43" fontId="0" fillId="0" borderId="0" xfId="0" applyNumberFormat="1"/>
    <xf numFmtId="0" fontId="7" fillId="0" borderId="0" xfId="0" applyFont="1"/>
    <xf numFmtId="0" fontId="0" fillId="0" borderId="1" xfId="0" applyBorder="1"/>
    <xf numFmtId="0" fontId="7" fillId="0" borderId="1" xfId="0" applyFont="1" applyBorder="1"/>
    <xf numFmtId="43" fontId="0" fillId="0" borderId="1" xfId="0" applyNumberFormat="1" applyBorder="1"/>
    <xf numFmtId="0" fontId="7" fillId="0" borderId="4" xfId="0" applyFont="1" applyBorder="1"/>
    <xf numFmtId="43" fontId="7" fillId="0" borderId="0" xfId="0" applyNumberFormat="1" applyFont="1"/>
    <xf numFmtId="43" fontId="5" fillId="0" borderId="0" xfId="0" applyNumberFormat="1" applyFont="1"/>
    <xf numFmtId="164" fontId="2" fillId="0" borderId="0" xfId="1" applyNumberFormat="1" applyFont="1" applyFill="1" applyBorder="1"/>
    <xf numFmtId="0" fontId="8" fillId="0" borderId="0" xfId="2" applyFill="1" applyBorder="1" applyAlignment="1" applyProtection="1"/>
    <xf numFmtId="0" fontId="9" fillId="0" borderId="1" xfId="0" applyFont="1" applyBorder="1"/>
    <xf numFmtId="43" fontId="9" fillId="0" borderId="1" xfId="0" applyNumberFormat="1" applyFont="1" applyBorder="1"/>
    <xf numFmtId="0" fontId="9" fillId="0" borderId="1" xfId="0" applyFont="1" applyBorder="1" applyAlignment="1">
      <alignment wrapText="1"/>
    </xf>
    <xf numFmtId="0" fontId="11" fillId="0" borderId="1" xfId="0" applyFont="1" applyBorder="1"/>
    <xf numFmtId="0" fontId="9" fillId="0" borderId="1" xfId="1" applyNumberFormat="1" applyFont="1" applyBorder="1"/>
    <xf numFmtId="43" fontId="9" fillId="0" borderId="1" xfId="1" applyFont="1" applyBorder="1"/>
    <xf numFmtId="0" fontId="10" fillId="0" borderId="1" xfId="0" applyFont="1" applyBorder="1"/>
    <xf numFmtId="43" fontId="10" fillId="0" borderId="1" xfId="0" applyNumberFormat="1" applyFont="1" applyBorder="1"/>
    <xf numFmtId="43" fontId="11" fillId="0" borderId="1" xfId="0" applyNumberFormat="1" applyFont="1" applyBorder="1"/>
    <xf numFmtId="0" fontId="0" fillId="0" borderId="5" xfId="0" applyBorder="1"/>
    <xf numFmtId="43" fontId="0" fillId="0" borderId="5" xfId="0" applyNumberFormat="1" applyBorder="1"/>
    <xf numFmtId="0" fontId="10" fillId="0" borderId="1" xfId="0" applyFont="1" applyBorder="1" applyAlignment="1">
      <alignment horizontal="center" wrapText="1"/>
    </xf>
    <xf numFmtId="43" fontId="11" fillId="0" borderId="1" xfId="1" applyFont="1" applyFill="1" applyBorder="1"/>
    <xf numFmtId="10" fontId="11" fillId="0" borderId="1" xfId="0" applyNumberFormat="1" applyFont="1" applyBorder="1"/>
    <xf numFmtId="0" fontId="4" fillId="0" borderId="0" xfId="0" applyFont="1"/>
    <xf numFmtId="0" fontId="6" fillId="0" borderId="0" xfId="0" applyFont="1"/>
    <xf numFmtId="0" fontId="3" fillId="0" borderId="0" xfId="0" applyFont="1"/>
    <xf numFmtId="0" fontId="2" fillId="0" borderId="0" xfId="0" applyFont="1"/>
    <xf numFmtId="0" fontId="5" fillId="0" borderId="0" xfId="0" applyFont="1"/>
    <xf numFmtId="0" fontId="0" fillId="0" borderId="0" xfId="0" applyAlignment="1">
      <alignment wrapText="1"/>
    </xf>
    <xf numFmtId="43" fontId="13" fillId="0" borderId="0" xfId="0" applyNumberFormat="1" applyFont="1"/>
    <xf numFmtId="10" fontId="9" fillId="0" borderId="1" xfId="1" applyNumberFormat="1" applyFont="1" applyBorder="1"/>
    <xf numFmtId="0" fontId="12" fillId="0" borderId="1" xfId="0" applyFont="1" applyBorder="1"/>
    <xf numFmtId="43" fontId="7" fillId="0" borderId="1" xfId="0" applyNumberFormat="1" applyFont="1" applyBorder="1"/>
    <xf numFmtId="0" fontId="10" fillId="0" borderId="6" xfId="0" applyFont="1" applyBorder="1" applyAlignment="1">
      <alignment horizontal="center" wrapText="1"/>
    </xf>
    <xf numFmtId="0" fontId="0" fillId="0" borderId="6" xfId="0" applyBorder="1"/>
    <xf numFmtId="0" fontId="0" fillId="0" borderId="1" xfId="1" applyNumberFormat="1" applyFont="1" applyBorder="1"/>
    <xf numFmtId="10" fontId="0" fillId="0" borderId="1" xfId="1" applyNumberFormat="1" applyFont="1" applyBorder="1"/>
    <xf numFmtId="43" fontId="0" fillId="0" borderId="1" xfId="1" applyFont="1" applyBorder="1"/>
    <xf numFmtId="43" fontId="14" fillId="0" borderId="0" xfId="1" applyFont="1" applyBorder="1"/>
    <xf numFmtId="0" fontId="14" fillId="0" borderId="0" xfId="0" applyFont="1"/>
    <xf numFmtId="10" fontId="14" fillId="0" borderId="0" xfId="0" applyNumberFormat="1" applyFont="1"/>
    <xf numFmtId="43" fontId="6" fillId="0" borderId="0" xfId="0" applyNumberFormat="1" applyFont="1"/>
    <xf numFmtId="43" fontId="4" fillId="0" borderId="0" xfId="0" applyNumberFormat="1" applyFont="1"/>
    <xf numFmtId="43" fontId="3" fillId="0" borderId="0" xfId="0" applyNumberFormat="1" applyFont="1"/>
    <xf numFmtId="0" fontId="15" fillId="0" borderId="0" xfId="0" applyFont="1"/>
    <xf numFmtId="0" fontId="15" fillId="2" borderId="0" xfId="0" applyFont="1" applyFill="1"/>
    <xf numFmtId="0" fontId="0" fillId="2" borderId="0" xfId="0" applyFill="1"/>
    <xf numFmtId="43" fontId="16" fillId="0" borderId="0" xfId="0" applyNumberFormat="1" applyFon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405456</xdr:colOff>
      <xdr:row>1</xdr:row>
      <xdr:rowOff>115845</xdr:rowOff>
    </xdr:from>
    <xdr:to>
      <xdr:col>7</xdr:col>
      <xdr:colOff>23196</xdr:colOff>
      <xdr:row>30</xdr:row>
      <xdr:rowOff>94988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201EE98-FD89-4FC8-B29E-42A7CBCC9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5456" y="308919"/>
          <a:ext cx="3897554" cy="55782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221063</xdr:colOff>
      <xdr:row>40</xdr:row>
      <xdr:rowOff>20116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9FE708-84A2-4551-81E0-27D6045435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41863" cy="764011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22</xdr:col>
      <xdr:colOff>573452</xdr:colOff>
      <xdr:row>45</xdr:row>
      <xdr:rowOff>10723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FD792CC-3110-47BC-8AA5-F43A6B62C3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3984652" cy="858322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125459</xdr:colOff>
      <xdr:row>39</xdr:row>
      <xdr:rowOff>134406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715F864-7978-4AD4-8D4D-70245A348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707859" cy="75639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268694</xdr:colOff>
      <xdr:row>46</xdr:row>
      <xdr:rowOff>125065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F6080F6-9766-4BBC-B3E5-BF402EB279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289494" cy="8888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2"/>
  <sheetViews>
    <sheetView tabSelected="1" zoomScaleNormal="100" workbookViewId="0">
      <selection activeCell="E19" sqref="E19"/>
    </sheetView>
  </sheetViews>
  <sheetFormatPr defaultRowHeight="15" x14ac:dyDescent="0.25"/>
  <cols>
    <col min="1" max="1" width="21.7109375" bestFit="1" customWidth="1"/>
    <col min="2" max="2" width="15.5703125" style="7" bestFit="1" customWidth="1"/>
    <col min="3" max="3" width="18.28515625" bestFit="1" customWidth="1"/>
    <col min="4" max="4" width="19.85546875" customWidth="1"/>
    <col min="5" max="5" width="21.7109375" bestFit="1" customWidth="1"/>
    <col min="6" max="6" width="18.85546875" bestFit="1" customWidth="1"/>
    <col min="7" max="7" width="19.85546875" bestFit="1" customWidth="1"/>
    <col min="8" max="8" width="21.7109375" bestFit="1" customWidth="1"/>
    <col min="9" max="9" width="13.7109375" bestFit="1" customWidth="1"/>
    <col min="13" max="13" width="14.28515625" bestFit="1" customWidth="1"/>
    <col min="14" max="14" width="11.5703125" bestFit="1" customWidth="1"/>
  </cols>
  <sheetData>
    <row r="1" spans="1:17" x14ac:dyDescent="0.25">
      <c r="A1" s="1"/>
      <c r="B1" s="11"/>
      <c r="E1" s="1"/>
      <c r="F1" s="2"/>
      <c r="G1" s="2"/>
    </row>
    <row r="2" spans="1:17" ht="16.5" x14ac:dyDescent="0.3">
      <c r="A2" s="16"/>
      <c r="B2" s="27"/>
      <c r="C2" s="27"/>
      <c r="D2" s="7"/>
      <c r="E2" t="s">
        <v>13</v>
      </c>
    </row>
    <row r="3" spans="1:17" ht="16.5" x14ac:dyDescent="0.3">
      <c r="A3" s="16" t="s">
        <v>0</v>
      </c>
      <c r="B3" s="28">
        <v>20000</v>
      </c>
      <c r="C3" s="17"/>
      <c r="D3" s="10"/>
      <c r="E3">
        <v>2005</v>
      </c>
      <c r="F3" s="3">
        <v>2024</v>
      </c>
      <c r="G3" s="4">
        <f>F3-E3</f>
        <v>19</v>
      </c>
      <c r="L3" s="3"/>
      <c r="M3" s="4"/>
    </row>
    <row r="4" spans="1:17" ht="33" x14ac:dyDescent="0.3">
      <c r="A4" s="18" t="s">
        <v>1</v>
      </c>
      <c r="B4" s="28">
        <v>2500</v>
      </c>
      <c r="C4" s="17"/>
      <c r="D4" s="10"/>
      <c r="E4" s="40"/>
      <c r="F4" s="3"/>
      <c r="G4" s="4"/>
      <c r="H4" s="27"/>
      <c r="K4" s="35"/>
      <c r="L4" s="3"/>
      <c r="M4" s="4"/>
    </row>
    <row r="5" spans="1:17" ht="16.5" x14ac:dyDescent="0.3">
      <c r="A5" s="16" t="s">
        <v>2</v>
      </c>
      <c r="B5" s="28">
        <f>B3-B4</f>
        <v>17500</v>
      </c>
      <c r="C5" s="17"/>
      <c r="D5" s="10"/>
      <c r="E5" s="41" t="s">
        <v>22</v>
      </c>
      <c r="F5" s="8" t="s">
        <v>23</v>
      </c>
      <c r="G5" s="14"/>
      <c r="H5" s="8"/>
      <c r="I5" s="8"/>
      <c r="M5" s="45"/>
      <c r="N5" s="31"/>
      <c r="O5" s="31"/>
      <c r="P5" s="31"/>
      <c r="Q5" s="31"/>
    </row>
    <row r="6" spans="1:17" ht="16.5" x14ac:dyDescent="0.3">
      <c r="A6" s="16" t="s">
        <v>3</v>
      </c>
      <c r="B6" s="28">
        <f>B4</f>
        <v>2500</v>
      </c>
      <c r="C6" s="17"/>
      <c r="D6" s="10"/>
      <c r="E6" s="6">
        <f>46.93*10.764</f>
        <v>505.15451999999999</v>
      </c>
      <c r="F6" s="6">
        <f>E6*1.2</f>
        <v>606.18542400000001</v>
      </c>
      <c r="G6" s="14"/>
      <c r="H6" s="8"/>
      <c r="I6" s="8"/>
      <c r="M6" s="45"/>
      <c r="N6" s="31"/>
      <c r="O6" s="31"/>
      <c r="P6" s="31"/>
      <c r="Q6" s="31"/>
    </row>
    <row r="7" spans="1:17" ht="16.5" x14ac:dyDescent="0.3">
      <c r="A7" s="16" t="s">
        <v>4</v>
      </c>
      <c r="B7" s="19">
        <v>19</v>
      </c>
      <c r="C7" s="20"/>
      <c r="D7" s="42"/>
      <c r="E7" s="6"/>
      <c r="F7" s="3"/>
      <c r="G7" s="5"/>
      <c r="H7" s="8"/>
      <c r="I7" s="8"/>
      <c r="M7" s="46"/>
      <c r="N7" s="31"/>
      <c r="O7" s="31"/>
      <c r="P7" s="31"/>
      <c r="Q7" s="31"/>
    </row>
    <row r="8" spans="1:17" ht="16.5" x14ac:dyDescent="0.3">
      <c r="A8" s="16" t="s">
        <v>5</v>
      </c>
      <c r="B8" s="19">
        <f>B9-B7</f>
        <v>41</v>
      </c>
      <c r="C8" s="20"/>
      <c r="D8" s="42"/>
      <c r="E8" s="6"/>
      <c r="F8" s="50"/>
      <c r="G8" s="5"/>
      <c r="H8" s="10"/>
      <c r="I8" s="10"/>
      <c r="M8" s="46"/>
      <c r="N8" s="31"/>
      <c r="O8" s="31"/>
      <c r="P8" s="31"/>
      <c r="Q8" s="31"/>
    </row>
    <row r="9" spans="1:17" ht="16.5" x14ac:dyDescent="0.3">
      <c r="A9" s="16" t="s">
        <v>6</v>
      </c>
      <c r="B9" s="19">
        <v>60</v>
      </c>
      <c r="C9" s="20"/>
      <c r="D9" s="42"/>
      <c r="E9" s="6"/>
      <c r="F9" s="32"/>
      <c r="G9" s="13"/>
      <c r="H9" s="8"/>
      <c r="I9" s="8"/>
      <c r="J9" s="34"/>
      <c r="M9" s="46"/>
      <c r="N9" s="31"/>
      <c r="O9" s="31"/>
      <c r="P9" s="31"/>
      <c r="Q9" s="31"/>
    </row>
    <row r="10" spans="1:17" ht="33" x14ac:dyDescent="0.3">
      <c r="A10" s="18" t="s">
        <v>7</v>
      </c>
      <c r="B10" s="19">
        <f>90*B7/B9</f>
        <v>28.5</v>
      </c>
      <c r="C10" s="20"/>
      <c r="D10" s="42"/>
      <c r="E10" s="13"/>
      <c r="F10" s="49"/>
      <c r="G10" s="13"/>
      <c r="H10" s="31"/>
      <c r="I10" s="31"/>
      <c r="J10" s="34"/>
      <c r="K10" s="34"/>
      <c r="L10" s="30"/>
      <c r="M10" s="46"/>
      <c r="N10" s="31"/>
      <c r="O10" s="31"/>
      <c r="P10" s="31"/>
      <c r="Q10" s="31"/>
    </row>
    <row r="11" spans="1:17" ht="16.5" x14ac:dyDescent="0.3">
      <c r="A11" s="16"/>
      <c r="B11" s="29">
        <f>B10%</f>
        <v>0.28499999999999998</v>
      </c>
      <c r="C11" s="37"/>
      <c r="D11" s="43"/>
      <c r="G11" s="13"/>
      <c r="H11" s="31"/>
      <c r="I11" s="31"/>
      <c r="J11" s="34"/>
      <c r="K11" s="34"/>
      <c r="L11" s="30"/>
      <c r="M11" s="47"/>
      <c r="N11" s="31"/>
      <c r="O11" s="31"/>
      <c r="P11" s="31"/>
      <c r="Q11" s="31"/>
    </row>
    <row r="12" spans="1:17" ht="16.5" x14ac:dyDescent="0.3">
      <c r="A12" s="16" t="s">
        <v>8</v>
      </c>
      <c r="B12" s="28">
        <f>B6*B11</f>
        <v>712.49999999999989</v>
      </c>
      <c r="C12" s="21"/>
      <c r="D12" s="44"/>
      <c r="E12" t="s">
        <v>24</v>
      </c>
      <c r="G12" s="13"/>
      <c r="H12" s="31"/>
      <c r="I12" s="31"/>
      <c r="J12" s="34"/>
      <c r="K12" s="34"/>
      <c r="L12" s="30"/>
      <c r="M12" s="45"/>
      <c r="N12" s="31"/>
      <c r="O12" s="31"/>
      <c r="P12" s="31"/>
      <c r="Q12" s="31"/>
    </row>
    <row r="13" spans="1:17" ht="16.5" x14ac:dyDescent="0.3">
      <c r="A13" s="16" t="s">
        <v>9</v>
      </c>
      <c r="B13" s="28">
        <f>B6-B12</f>
        <v>1787.5</v>
      </c>
      <c r="C13" s="21"/>
      <c r="D13" s="44"/>
      <c r="E13">
        <v>570</v>
      </c>
      <c r="G13" s="13" t="s">
        <v>25</v>
      </c>
      <c r="H13" s="48">
        <v>575</v>
      </c>
      <c r="I13" s="31"/>
      <c r="J13" s="34"/>
      <c r="K13" s="34"/>
      <c r="L13" s="30"/>
      <c r="M13" s="45"/>
      <c r="N13" s="31"/>
      <c r="O13" s="31"/>
      <c r="P13" s="31"/>
      <c r="Q13" s="31"/>
    </row>
    <row r="14" spans="1:17" ht="16.5" x14ac:dyDescent="0.3">
      <c r="A14" s="16" t="s">
        <v>2</v>
      </c>
      <c r="B14" s="28">
        <f>B5</f>
        <v>17500</v>
      </c>
      <c r="C14" s="17"/>
      <c r="D14" s="10"/>
      <c r="E14" s="6">
        <v>17500</v>
      </c>
      <c r="G14" s="13"/>
      <c r="H14" s="31">
        <v>17000</v>
      </c>
      <c r="I14" s="31"/>
      <c r="J14" s="34"/>
      <c r="K14" s="34"/>
      <c r="L14" s="30"/>
      <c r="M14" s="45"/>
      <c r="N14" s="31"/>
      <c r="O14" s="31"/>
      <c r="P14" s="31"/>
      <c r="Q14" s="31"/>
    </row>
    <row r="15" spans="1:17" ht="16.5" x14ac:dyDescent="0.3">
      <c r="A15" s="16" t="s">
        <v>10</v>
      </c>
      <c r="B15" s="28">
        <f>B14+B13</f>
        <v>19287.5</v>
      </c>
      <c r="C15" s="17"/>
      <c r="D15" s="10"/>
      <c r="E15" s="6">
        <f>E14*E13</f>
        <v>9975000</v>
      </c>
      <c r="G15" s="13"/>
      <c r="H15" s="13">
        <f>H14*H13</f>
        <v>9775000</v>
      </c>
      <c r="I15" s="34"/>
      <c r="J15" s="34"/>
      <c r="K15" s="34"/>
      <c r="L15" s="30"/>
      <c r="M15" s="4"/>
    </row>
    <row r="16" spans="1:17" ht="16.5" x14ac:dyDescent="0.3">
      <c r="A16" s="16" t="s">
        <v>21</v>
      </c>
      <c r="B16" s="22">
        <v>505</v>
      </c>
      <c r="C16" s="38"/>
      <c r="D16" s="8"/>
      <c r="E16" s="5">
        <f>E15/505</f>
        <v>19752.475247524751</v>
      </c>
      <c r="F16" s="5"/>
      <c r="G16" s="5"/>
      <c r="H16" s="6">
        <f>H15/505</f>
        <v>19356.435643564357</v>
      </c>
      <c r="M16" s="33"/>
    </row>
    <row r="17" spans="1:14" ht="16.5" x14ac:dyDescent="0.3">
      <c r="A17" s="16" t="s">
        <v>11</v>
      </c>
      <c r="B17" s="23">
        <f>B15*B16</f>
        <v>9740187.5</v>
      </c>
      <c r="C17" s="23"/>
      <c r="D17" s="10"/>
      <c r="E17" s="5"/>
      <c r="F17" s="36"/>
      <c r="G17" s="5"/>
      <c r="H17" s="6"/>
      <c r="M17" s="5"/>
      <c r="N17" s="6"/>
    </row>
    <row r="18" spans="1:14" ht="16.5" x14ac:dyDescent="0.3">
      <c r="A18" s="16" t="s">
        <v>12</v>
      </c>
      <c r="B18" s="24">
        <f>606*B4</f>
        <v>1515000</v>
      </c>
      <c r="C18" s="17"/>
      <c r="D18" s="10"/>
      <c r="E18" s="6"/>
      <c r="F18" s="5"/>
    </row>
    <row r="19" spans="1:14" ht="16.5" x14ac:dyDescent="0.3">
      <c r="A19" s="19" t="s">
        <v>16</v>
      </c>
      <c r="B19" s="24">
        <f>B17*0.025/12</f>
        <v>20292.057291666668</v>
      </c>
      <c r="C19" s="39"/>
      <c r="D19" s="10"/>
      <c r="E19" s="54" t="s">
        <v>26</v>
      </c>
      <c r="F19" s="5"/>
    </row>
    <row r="20" spans="1:14" x14ac:dyDescent="0.25">
      <c r="B20" s="12"/>
    </row>
    <row r="21" spans="1:14" x14ac:dyDescent="0.25">
      <c r="B21" s="12"/>
    </row>
    <row r="23" spans="1:14" x14ac:dyDescent="0.25">
      <c r="C23" t="s">
        <v>14</v>
      </c>
    </row>
    <row r="24" spans="1:14" x14ac:dyDescent="0.25">
      <c r="B24" s="9" t="s">
        <v>15</v>
      </c>
      <c r="C24" s="8" t="s">
        <v>20</v>
      </c>
      <c r="D24" s="8"/>
      <c r="E24" s="8" t="s">
        <v>11</v>
      </c>
      <c r="F24" s="8" t="s">
        <v>17</v>
      </c>
      <c r="G24" s="8" t="s">
        <v>18</v>
      </c>
      <c r="H24" s="8" t="s">
        <v>19</v>
      </c>
      <c r="I24" s="8"/>
    </row>
    <row r="25" spans="1:14" ht="17.25" x14ac:dyDescent="0.3">
      <c r="B25" s="9">
        <v>540</v>
      </c>
      <c r="C25" s="8"/>
      <c r="D25" s="8"/>
      <c r="E25" s="8">
        <v>6600000</v>
      </c>
      <c r="F25" s="10">
        <f t="shared" ref="F25:F31" si="0">E25/B25</f>
        <v>12222.222222222223</v>
      </c>
      <c r="G25" s="10" t="e">
        <f>E25/C25</f>
        <v>#DIV/0!</v>
      </c>
      <c r="H25" s="10" t="e">
        <f>E25/#REF!</f>
        <v>#REF!</v>
      </c>
      <c r="I25" s="8">
        <f>C25/B25</f>
        <v>0</v>
      </c>
      <c r="J25" s="15"/>
    </row>
    <row r="26" spans="1:14" ht="17.25" x14ac:dyDescent="0.3">
      <c r="B26" s="9">
        <f>C26/1.6</f>
        <v>531.25</v>
      </c>
      <c r="C26" s="8">
        <v>850</v>
      </c>
      <c r="D26" s="8"/>
      <c r="E26" s="8">
        <v>7000000</v>
      </c>
      <c r="F26" s="10">
        <f t="shared" si="0"/>
        <v>13176.470588235294</v>
      </c>
      <c r="G26" s="10">
        <f>E26/C26</f>
        <v>8235.2941176470595</v>
      </c>
      <c r="H26" s="10" t="e">
        <f>E26/#REF!</f>
        <v>#REF!</v>
      </c>
      <c r="I26" s="8">
        <f>C26/B26</f>
        <v>1.6</v>
      </c>
      <c r="J26" s="15"/>
    </row>
    <row r="27" spans="1:14" x14ac:dyDescent="0.25">
      <c r="B27" s="9">
        <v>508</v>
      </c>
      <c r="C27" s="8"/>
      <c r="D27" s="8"/>
      <c r="E27" s="10">
        <v>8250000</v>
      </c>
      <c r="F27" s="10">
        <f t="shared" si="0"/>
        <v>16240.157480314962</v>
      </c>
      <c r="G27" s="10" t="e">
        <f t="shared" ref="G27:G31" si="1">E27/C27</f>
        <v>#DIV/0!</v>
      </c>
      <c r="H27" s="10" t="e">
        <f>E27/#REF!</f>
        <v>#REF!</v>
      </c>
      <c r="I27" s="8">
        <f>C27/B27</f>
        <v>0</v>
      </c>
    </row>
    <row r="28" spans="1:14" x14ac:dyDescent="0.25">
      <c r="B28" s="9">
        <v>620</v>
      </c>
      <c r="C28" s="8"/>
      <c r="D28" s="8"/>
      <c r="E28" s="10">
        <v>10800000</v>
      </c>
      <c r="F28" s="10">
        <f t="shared" si="0"/>
        <v>17419.354838709678</v>
      </c>
      <c r="G28" s="10" t="e">
        <f t="shared" si="1"/>
        <v>#DIV/0!</v>
      </c>
      <c r="H28" s="10" t="e">
        <f>E28/#REF!</f>
        <v>#REF!</v>
      </c>
      <c r="I28" s="8" t="e">
        <f>#REF!/B28</f>
        <v>#REF!</v>
      </c>
    </row>
    <row r="29" spans="1:14" x14ac:dyDescent="0.25">
      <c r="B29" s="9"/>
      <c r="C29" s="25">
        <v>700</v>
      </c>
      <c r="E29" s="26">
        <v>9000000</v>
      </c>
      <c r="F29" s="26" t="e">
        <f t="shared" si="0"/>
        <v>#DIV/0!</v>
      </c>
      <c r="G29" s="10">
        <f t="shared" si="1"/>
        <v>12857.142857142857</v>
      </c>
      <c r="H29" s="26" t="e">
        <f>E29/#REF!</f>
        <v>#REF!</v>
      </c>
      <c r="I29" s="8" t="e">
        <f>C29/B29</f>
        <v>#DIV/0!</v>
      </c>
    </row>
    <row r="30" spans="1:14" x14ac:dyDescent="0.25">
      <c r="B30" s="7">
        <v>650</v>
      </c>
      <c r="E30" s="26">
        <v>11500000</v>
      </c>
      <c r="F30" s="26">
        <f t="shared" si="0"/>
        <v>17692.307692307691</v>
      </c>
      <c r="G30" s="26" t="e">
        <f t="shared" si="1"/>
        <v>#DIV/0!</v>
      </c>
      <c r="H30" s="26" t="e">
        <f>E30/#REF!</f>
        <v>#REF!</v>
      </c>
      <c r="I30" t="e">
        <f>#REF!/B30</f>
        <v>#REF!</v>
      </c>
    </row>
    <row r="31" spans="1:14" x14ac:dyDescent="0.25">
      <c r="B31" s="7">
        <v>750</v>
      </c>
      <c r="E31" s="25">
        <v>13500000</v>
      </c>
      <c r="F31" s="26">
        <f t="shared" si="0"/>
        <v>18000</v>
      </c>
      <c r="G31" s="26" t="e">
        <f t="shared" si="1"/>
        <v>#DIV/0!</v>
      </c>
      <c r="H31" s="26" t="e">
        <f>E31/#REF!</f>
        <v>#REF!</v>
      </c>
    </row>
    <row r="33" spans="1:8" x14ac:dyDescent="0.25">
      <c r="A33">
        <v>826</v>
      </c>
      <c r="B33">
        <v>8950000</v>
      </c>
      <c r="C33">
        <f t="shared" ref="C33:C39" si="2">B33/A33</f>
        <v>10835.351089588377</v>
      </c>
      <c r="D33">
        <v>626500</v>
      </c>
      <c r="E33">
        <v>30000</v>
      </c>
      <c r="F33">
        <f t="shared" ref="F33:F39" si="3">E33+D33+B33</f>
        <v>9606500</v>
      </c>
      <c r="G33">
        <f t="shared" ref="G33:G39" si="4">F33/A33</f>
        <v>11630.145278450364</v>
      </c>
      <c r="H33" s="6">
        <f>A33/1.2</f>
        <v>688.33333333333337</v>
      </c>
    </row>
    <row r="34" spans="1:8" x14ac:dyDescent="0.25">
      <c r="A34">
        <f>80*10.764</f>
        <v>861.11999999999989</v>
      </c>
      <c r="B34">
        <v>12000000</v>
      </c>
      <c r="C34">
        <f t="shared" si="2"/>
        <v>13935.340022296547</v>
      </c>
      <c r="D34">
        <v>840000</v>
      </c>
      <c r="E34">
        <v>30000</v>
      </c>
      <c r="F34">
        <f t="shared" si="3"/>
        <v>12870000</v>
      </c>
      <c r="G34">
        <f t="shared" si="4"/>
        <v>14945.652173913046</v>
      </c>
      <c r="H34" s="6"/>
    </row>
    <row r="35" spans="1:8" x14ac:dyDescent="0.25">
      <c r="A35">
        <f>62.75*10.764</f>
        <v>675.44099999999992</v>
      </c>
      <c r="B35">
        <v>9100000</v>
      </c>
      <c r="C35">
        <f t="shared" si="2"/>
        <v>13472.67933098524</v>
      </c>
      <c r="D35">
        <v>153000</v>
      </c>
      <c r="E35">
        <v>30000</v>
      </c>
      <c r="F35">
        <f t="shared" si="3"/>
        <v>9283000</v>
      </c>
      <c r="G35">
        <f t="shared" si="4"/>
        <v>13743.613431817141</v>
      </c>
    </row>
    <row r="36" spans="1:8" x14ac:dyDescent="0.25">
      <c r="A36">
        <v>698</v>
      </c>
      <c r="B36">
        <v>6000000</v>
      </c>
      <c r="C36">
        <f t="shared" si="2"/>
        <v>8595.9885386819478</v>
      </c>
      <c r="D36">
        <v>158500</v>
      </c>
      <c r="E36">
        <v>30000</v>
      </c>
      <c r="F36">
        <f t="shared" si="3"/>
        <v>6188500</v>
      </c>
      <c r="G36">
        <f t="shared" si="4"/>
        <v>8866.0458452722069</v>
      </c>
    </row>
    <row r="37" spans="1:8" ht="15.75" x14ac:dyDescent="0.25">
      <c r="A37" s="52">
        <f>46.93*10.764</f>
        <v>505.15451999999999</v>
      </c>
      <c r="B37" s="53">
        <v>8100000</v>
      </c>
      <c r="C37" s="53">
        <f t="shared" si="2"/>
        <v>16034.697660430713</v>
      </c>
      <c r="D37">
        <v>567000</v>
      </c>
      <c r="E37">
        <v>30000</v>
      </c>
      <c r="F37">
        <f t="shared" si="3"/>
        <v>8697000</v>
      </c>
      <c r="G37">
        <f t="shared" si="4"/>
        <v>17216.514265773571</v>
      </c>
    </row>
    <row r="38" spans="1:8" ht="15.75" x14ac:dyDescent="0.25">
      <c r="A38" s="51"/>
      <c r="B38"/>
      <c r="C38" t="e">
        <f t="shared" si="2"/>
        <v>#DIV/0!</v>
      </c>
      <c r="D38">
        <v>1194000</v>
      </c>
      <c r="E38">
        <v>30000</v>
      </c>
      <c r="F38">
        <f t="shared" si="3"/>
        <v>1224000</v>
      </c>
      <c r="G38" t="e">
        <f t="shared" si="4"/>
        <v>#DIV/0!</v>
      </c>
    </row>
    <row r="39" spans="1:8" ht="15.75" x14ac:dyDescent="0.25">
      <c r="A39" s="30"/>
      <c r="C39" t="e">
        <f t="shared" si="2"/>
        <v>#DIV/0!</v>
      </c>
      <c r="D39">
        <v>1220500</v>
      </c>
      <c r="E39">
        <v>30000</v>
      </c>
      <c r="F39">
        <f t="shared" si="3"/>
        <v>1250500</v>
      </c>
      <c r="G39" t="e">
        <f t="shared" si="4"/>
        <v>#DIV/0!</v>
      </c>
    </row>
    <row r="40" spans="1:8" ht="15.75" x14ac:dyDescent="0.25">
      <c r="A40" s="30"/>
    </row>
    <row r="41" spans="1:8" ht="15.75" x14ac:dyDescent="0.25">
      <c r="A41" s="30"/>
    </row>
    <row r="42" spans="1:8" ht="15.75" x14ac:dyDescent="0.25">
      <c r="A42" s="30"/>
    </row>
    <row r="62" spans="3:5" x14ac:dyDescent="0.25">
      <c r="C62" s="6"/>
      <c r="D62" s="6"/>
      <c r="E62" s="6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C0B53E-5066-4CAC-B9C2-148BA4AEDFD5}">
  <dimension ref="A1"/>
  <sheetViews>
    <sheetView topLeftCell="A4" zoomScale="148" zoomScaleNormal="148" workbookViewId="0">
      <selection activeCell="I2" sqref="I2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2D3C9-DF02-4BED-820A-814425B1AD34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D42FFF-758E-45D9-B548-BE4421FAA8E2}">
  <dimension ref="A1"/>
  <sheetViews>
    <sheetView topLeftCell="A10"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8F26E-7B4C-47F4-8D62-D462A0F6A44F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Sheet8</vt:lpstr>
      <vt:lpstr>Sheet3</vt:lpstr>
      <vt:lpstr>Sheet4</vt:lpstr>
      <vt:lpstr>Sheet5</vt:lpstr>
      <vt:lpstr>Sheet6</vt:lpstr>
      <vt:lpstr>Sheet7</vt:lpstr>
      <vt:lpstr>Sheet9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2024-05-02T05:28:57Z</dcterms:modified>
</cp:coreProperties>
</file>