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ASHOK RAMAKRISHNAN KURUTALA -Cosmos\"/>
    </mc:Choice>
  </mc:AlternateContent>
  <xr:revisionPtr revIDLastSave="0" documentId="13_ncr:1_{DDFD860E-C8C1-44CD-9F1B-AACA72DC91D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52" i="4" l="1"/>
  <c r="V43" i="4"/>
  <c r="H42" i="4"/>
  <c r="F89" i="4" l="1"/>
  <c r="F87" i="4"/>
  <c r="F88" i="4"/>
  <c r="F86" i="4"/>
  <c r="F70" i="4"/>
  <c r="F71" i="4"/>
  <c r="F72" i="4"/>
  <c r="F73" i="4"/>
  <c r="F74" i="4"/>
  <c r="F75" i="4"/>
  <c r="F76" i="4"/>
  <c r="F77" i="4"/>
  <c r="F78" i="4"/>
  <c r="F79" i="4"/>
  <c r="F80" i="4"/>
  <c r="F83" i="4" s="1"/>
  <c r="F91" i="4" s="1"/>
  <c r="F81" i="4"/>
  <c r="F82" i="4"/>
  <c r="F69" i="4"/>
  <c r="F64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46" i="4"/>
  <c r="T18" i="20"/>
  <c r="V19" i="19"/>
  <c r="X15" i="18"/>
  <c r="S24" i="17"/>
  <c r="V47" i="4"/>
  <c r="V41" i="4"/>
  <c r="G39" i="4"/>
  <c r="G38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46" i="4"/>
  <c r="V48" i="4" s="1"/>
  <c r="V42" i="4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<sst xmlns="http://schemas.openxmlformats.org/spreadsheetml/2006/main" count="50" uniqueCount="44">
  <si>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</si>
  <si>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</si>
  <si>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</si>
  <si>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</si>
  <si>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</si>
  <si>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</si>
  <si>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</si>
  <si>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</si>
  <si>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</si>
  <si>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</si>
  <si>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</si>
  <si>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</si>
  <si>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</si>
  <si>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</si>
  <si>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</si>
  <si>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</si>
  <si>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</si>
  <si>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</si>
  <si>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</si>
  <si>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</si>
  <si>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</si>
  <si>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</si>
  <si>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</si>
  <si>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</si>
  <si>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</si>
  <si>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</si>
  <si>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</si>
  <si>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</si>
  <si>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</si>
  <si>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</si>
  <si>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</si>
  <si>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</si>
  <si>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</si>
  <si>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</si>
  <si>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</si>
  <si>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</si>
  <si>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Kalyan Khadakpada Branch ) - MR. ASHOK RAMAKRISHNAN KURUTALA &amp; MRS. JYOTHI ASHOK KURUTALA</t>
  </si>
  <si>
    <t>Approx year as per agreement dated.</t>
  </si>
  <si>
    <t>Agree CA</t>
  </si>
  <si>
    <t>CA</t>
  </si>
  <si>
    <t>Measure CA</t>
  </si>
  <si>
    <t xml:space="preserve">Approved plan </t>
  </si>
  <si>
    <t>A.P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</si>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</sst>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4" borderId="0" xfId="0" applyFill="1"/>
    <xf numFmtId="0" fontId="1" fillId="4" borderId="0" xfId="0" applyFont="1" applyFill="1"/>
    <xf numFmtId="4" fontId="1" fillId="4" borderId="0" xfId="0" applyNumberFormat="1" applyFont="1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45</xdr:row>
      <xdr:rowOff>39238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52EB9D-8A93-4116-A1F0-1606C53AB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1545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0</xdr:row>
      <xdr:rowOff>28575</xdr:rowOff>
    </xdr:from>
    <xdr:to>
      <xdr:col>16</xdr:col>
      <xdr:colOff>429825</xdr:colOff>
      <xdr:row>36</xdr:row>
      <xdr:rowOff>953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B27A1D-DD4D-4C25-A0AC-8DC999820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28575"/>
          <a:ext cx="8602275" cy="68303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561975</xdr:colOff>
      <xdr:row>0</xdr:row>
      <xdr:rowOff>0</xdr:rowOff>
    </xdr:from>
    <xdr:to>
      <xdr:col>17</xdr:col>
      <xdr:colOff>382166</xdr:colOff>
      <xdr:row>38</xdr:row>
      <xdr:rowOff>29589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ADCA35-9D09-420A-ADC1-79287B6AD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0775" y="0"/>
          <a:ext cx="8354591" cy="726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49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AB990E-EB4E-455B-A5F7-D9F0B81A6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8316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39296</xdr:colOff>
      <xdr:row>45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E7C681-B727-45C3-BA70-1FBD1786A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73696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45</xdr:row>
      <xdr:rowOff>134492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42669-30B4-42D3-AAC1-C761BCD74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183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44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9A64F1-461E-4AB0-BFC9-A1ED7F110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71828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33FAF-71AF-4515-A540-7F20CD379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79354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D088D-B23D-4316-B9E2-A60CE31B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335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41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73AC7-8707-476C-8552-39D47F3CC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735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39296</xdr:colOff>
      <xdr:row>40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63388C-21BA-4755-BF72-70D21FA5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73696" cy="7544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1"/>
  <sheetViews>
    <sheetView tabSelected="1" topLeftCell="A13" zoomScaleNormal="100" workbookViewId="0">
      <selection activeCell="S32" sqref="S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6" t="s">
        <v>34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1080</v>
      </c>
      <c r="C3" s="4">
        <f>B3*1.2</f>
        <v>1296</v>
      </c>
      <c r="D3" s="4">
        <f t="shared" ref="D3:D14" si="2">C3*1.2</f>
        <v>1555.2</v>
      </c>
      <c r="E3" s="5">
        <f t="shared" ref="E3:E14" si="3">R3</f>
        <v>9300000</v>
      </c>
      <c r="F3" s="9">
        <f t="shared" ref="F3:F14" si="4">ROUND((E3/B3),0)</f>
        <v>8611</v>
      </c>
      <c r="G3" s="9">
        <f t="shared" ref="G3:G14" si="5">ROUND((E3/C3),0)</f>
        <v>7176</v>
      </c>
      <c r="H3" s="9">
        <f t="shared" ref="H3:H14" si="6">ROUND((E3/D3),0)</f>
        <v>5980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1080</v>
      </c>
      <c r="R3" s="2">
        <v>9300000</v>
      </c>
    </row>
    <row r="4" spans="1:20" x14ac:dyDescent="0.25">
      <c r="A4" s="4">
        <f t="shared" si="0"/>
        <v>0</v>
      </c>
      <c r="B4" s="4">
        <f t="shared" si="1"/>
        <v>783</v>
      </c>
      <c r="C4" s="4">
        <f t="shared" ref="C4:C14" si="9">B4*1.2</f>
        <v>939.59999999999991</v>
      </c>
      <c r="D4" s="4">
        <f t="shared" si="2"/>
        <v>1127.5199999999998</v>
      </c>
      <c r="E4" s="5">
        <f t="shared" si="3"/>
        <v>6700000</v>
      </c>
      <c r="F4" s="9">
        <f t="shared" si="4"/>
        <v>8557</v>
      </c>
      <c r="G4" s="9">
        <f t="shared" si="5"/>
        <v>7131</v>
      </c>
      <c r="H4" s="9">
        <f t="shared" si="6"/>
        <v>5942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783</v>
      </c>
      <c r="R4" s="2">
        <v>6700000</v>
      </c>
    </row>
    <row r="5" spans="1:20" x14ac:dyDescent="0.25">
      <c r="A5" s="4">
        <f t="shared" si="0"/>
        <v>0</v>
      </c>
      <c r="B5" s="4">
        <f t="shared" si="1"/>
        <v>1080</v>
      </c>
      <c r="C5" s="4">
        <f t="shared" si="9"/>
        <v>1296</v>
      </c>
      <c r="D5" s="4">
        <f t="shared" si="2"/>
        <v>1555.2</v>
      </c>
      <c r="E5" s="5">
        <f t="shared" si="3"/>
        <v>9100000</v>
      </c>
      <c r="F5" s="4">
        <f t="shared" si="4"/>
        <v>8426</v>
      </c>
      <c r="G5" s="4">
        <f t="shared" si="5"/>
        <v>7022</v>
      </c>
      <c r="H5" s="9">
        <f t="shared" si="6"/>
        <v>5851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1080</v>
      </c>
      <c r="R5" s="2">
        <v>9100000</v>
      </c>
    </row>
    <row r="6" spans="1:20" s="48" customFormat="1" x14ac:dyDescent="0.25">
      <c r="A6" s="49">
        <f t="shared" ref="A6:A11" si="10">N6</f>
        <v>0</v>
      </c>
      <c r="B6" s="49">
        <f t="shared" ref="B6:B11" si="11">Q6</f>
        <v>1080</v>
      </c>
      <c r="C6" s="49">
        <f t="shared" ref="C6:C11" si="12">B6*1.2</f>
        <v>1296</v>
      </c>
      <c r="D6" s="49">
        <f t="shared" ref="D6:D11" si="13">C6*1.2</f>
        <v>1555.2</v>
      </c>
      <c r="E6" s="50">
        <f t="shared" ref="E6:E11" si="14">R6</f>
        <v>10250000</v>
      </c>
      <c r="F6" s="49">
        <f t="shared" ref="F6:F11" si="15">ROUND((E6/B6),0)</f>
        <v>9491</v>
      </c>
      <c r="G6" s="49">
        <f t="shared" ref="G6:G11" si="16">ROUND((E6/C6),0)</f>
        <v>7909</v>
      </c>
      <c r="H6" s="49">
        <f t="shared" ref="H6:H11" si="17">ROUND((E6/D6),0)</f>
        <v>6591</v>
      </c>
      <c r="I6" s="49" t="e">
        <f>#REF!</f>
        <v>#REF!</v>
      </c>
      <c r="J6" s="49">
        <f t="shared" ref="J6:J11" si="18">S6</f>
        <v>0</v>
      </c>
      <c r="O6" s="48">
        <v>0</v>
      </c>
      <c r="P6" s="48">
        <f t="shared" ref="P6:P11" si="19">O6/1.2</f>
        <v>0</v>
      </c>
      <c r="Q6" s="48">
        <v>1080</v>
      </c>
      <c r="R6" s="51">
        <v>10250000</v>
      </c>
    </row>
    <row r="7" spans="1:20" x14ac:dyDescent="0.25">
      <c r="A7" s="4">
        <f t="shared" ref="A7:A9" si="20">N7</f>
        <v>0</v>
      </c>
      <c r="B7" s="4">
        <f t="shared" ref="B7:B9" si="21">Q7</f>
        <v>0</v>
      </c>
      <c r="C7" s="4">
        <f t="shared" ref="C7:C9" si="22">B7*1.2</f>
        <v>0</v>
      </c>
      <c r="D7" s="4">
        <f t="shared" ref="D7:D9" si="23">C7*1.2</f>
        <v>0</v>
      </c>
      <c r="E7" s="5">
        <f t="shared" ref="E7:E9" si="24">R7</f>
        <v>0</v>
      </c>
      <c r="F7" s="4" t="e">
        <f t="shared" ref="F7:F9" si="25">ROUND((E7/B7),0)</f>
        <v>#DIV/0!</v>
      </c>
      <c r="G7" s="4" t="e">
        <f t="shared" ref="G7:G9" si="26">ROUND((E7/C7),0)</f>
        <v>#DIV/0!</v>
      </c>
      <c r="H7" s="9" t="e">
        <f t="shared" ref="H7:H9" si="27">ROUND((E7/D7),0)</f>
        <v>#DIV/0!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f t="shared" ref="Q7:Q9" si="30">P7/1.2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si="30"/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816.66666666666674</v>
      </c>
      <c r="C16" s="4">
        <f>B16*1.2</f>
        <v>980</v>
      </c>
      <c r="D16" s="4">
        <f t="shared" ref="D16:D32" si="34">C16*1.2</f>
        <v>1176</v>
      </c>
      <c r="E16" s="5">
        <f t="shared" ref="E16:E32" si="35">R16</f>
        <v>7504000</v>
      </c>
      <c r="F16" s="9">
        <f t="shared" ref="F16:F32" si="36">ROUND((E16/B16),0)</f>
        <v>9189</v>
      </c>
      <c r="G16" s="9">
        <f t="shared" ref="G16:G32" si="37">ROUND((E16/C16),0)</f>
        <v>7657</v>
      </c>
      <c r="H16" s="9">
        <f t="shared" ref="H16:H32" si="38">ROUND((E16/D16),0)</f>
        <v>6381</v>
      </c>
      <c r="I16" s="4" t="e">
        <f>#REF!</f>
        <v>#REF!</v>
      </c>
      <c r="J16" s="4">
        <f t="shared" ref="J16:J32" si="39">S16</f>
        <v>0</v>
      </c>
      <c r="O16">
        <v>0</v>
      </c>
      <c r="P16">
        <v>980</v>
      </c>
      <c r="Q16">
        <f t="shared" ref="P16:Q32" si="40">P16/1.2</f>
        <v>816.66666666666674</v>
      </c>
      <c r="R16" s="2">
        <v>7504000</v>
      </c>
    </row>
    <row r="17" spans="1:21" ht="14.25" customHeight="1" x14ac:dyDescent="0.25">
      <c r="A17" s="4">
        <f t="shared" si="32"/>
        <v>0</v>
      </c>
      <c r="B17" s="4">
        <f t="shared" si="33"/>
        <v>750</v>
      </c>
      <c r="C17" s="4">
        <f t="shared" ref="C17:C32" si="41">B17*1.2</f>
        <v>900</v>
      </c>
      <c r="D17" s="4">
        <f t="shared" si="34"/>
        <v>1080</v>
      </c>
      <c r="E17" s="5">
        <f t="shared" si="35"/>
        <v>7100000</v>
      </c>
      <c r="F17" s="9">
        <f t="shared" si="36"/>
        <v>9467</v>
      </c>
      <c r="G17" s="9">
        <f t="shared" si="37"/>
        <v>7889</v>
      </c>
      <c r="H17" s="9">
        <f t="shared" si="38"/>
        <v>6574</v>
      </c>
      <c r="I17" s="4" t="e">
        <f>#REF!</f>
        <v>#REF!</v>
      </c>
      <c r="J17" s="4">
        <f t="shared" si="39"/>
        <v>0</v>
      </c>
      <c r="O17">
        <v>0</v>
      </c>
      <c r="P17">
        <v>900</v>
      </c>
      <c r="Q17">
        <f t="shared" si="40"/>
        <v>750</v>
      </c>
      <c r="R17" s="2">
        <v>7100000</v>
      </c>
    </row>
    <row r="18" spans="1:21" ht="14.25" customHeight="1" x14ac:dyDescent="0.25">
      <c r="A18" s="4">
        <f t="shared" si="32"/>
        <v>0</v>
      </c>
      <c r="B18" s="4">
        <f t="shared" si="33"/>
        <v>983.33333333333337</v>
      </c>
      <c r="C18" s="4">
        <f t="shared" si="41"/>
        <v>1180</v>
      </c>
      <c r="D18" s="4">
        <f t="shared" si="34"/>
        <v>1416</v>
      </c>
      <c r="E18" s="5">
        <f t="shared" si="35"/>
        <v>8285000</v>
      </c>
      <c r="F18" s="9">
        <f t="shared" si="36"/>
        <v>8425</v>
      </c>
      <c r="G18" s="9">
        <f t="shared" si="37"/>
        <v>7021</v>
      </c>
      <c r="H18" s="9">
        <f t="shared" si="38"/>
        <v>5851</v>
      </c>
      <c r="I18" s="4" t="e">
        <f>#REF!</f>
        <v>#REF!</v>
      </c>
      <c r="J18" s="4">
        <f t="shared" si="39"/>
        <v>0</v>
      </c>
      <c r="O18">
        <v>0</v>
      </c>
      <c r="P18">
        <v>1180</v>
      </c>
      <c r="Q18">
        <f t="shared" si="40"/>
        <v>983.33333333333337</v>
      </c>
      <c r="R18" s="2">
        <v>8285000</v>
      </c>
    </row>
    <row r="19" spans="1:21" ht="14.25" customHeight="1" x14ac:dyDescent="0.25">
      <c r="A19" s="4">
        <f t="shared" si="32"/>
        <v>0</v>
      </c>
      <c r="B19" s="4">
        <f t="shared" si="33"/>
        <v>460</v>
      </c>
      <c r="C19" s="4">
        <f t="shared" si="41"/>
        <v>552</v>
      </c>
      <c r="D19" s="4">
        <f t="shared" si="34"/>
        <v>662.4</v>
      </c>
      <c r="E19" s="5">
        <f t="shared" si="35"/>
        <v>4300000</v>
      </c>
      <c r="F19" s="9">
        <f t="shared" si="36"/>
        <v>9348</v>
      </c>
      <c r="G19" s="9">
        <f t="shared" si="37"/>
        <v>7790</v>
      </c>
      <c r="H19" s="9">
        <f t="shared" si="38"/>
        <v>6492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460</v>
      </c>
      <c r="R19" s="2">
        <v>4300000</v>
      </c>
    </row>
    <row r="20" spans="1:21" s="48" customFormat="1" ht="14.25" customHeight="1" x14ac:dyDescent="0.25">
      <c r="A20" s="49">
        <f t="shared" si="32"/>
        <v>0</v>
      </c>
      <c r="B20" s="49">
        <f t="shared" si="33"/>
        <v>630</v>
      </c>
      <c r="C20" s="49">
        <f t="shared" si="41"/>
        <v>756</v>
      </c>
      <c r="D20" s="49">
        <f t="shared" si="34"/>
        <v>907.19999999999993</v>
      </c>
      <c r="E20" s="50">
        <f t="shared" si="35"/>
        <v>7600000</v>
      </c>
      <c r="F20" s="49">
        <f t="shared" si="36"/>
        <v>12063</v>
      </c>
      <c r="G20" s="49">
        <f t="shared" si="37"/>
        <v>10053</v>
      </c>
      <c r="H20" s="49">
        <f t="shared" si="38"/>
        <v>8377</v>
      </c>
      <c r="I20" s="49" t="e">
        <f>#REF!</f>
        <v>#REF!</v>
      </c>
      <c r="J20" s="49">
        <f t="shared" si="39"/>
        <v>0</v>
      </c>
      <c r="O20" s="48">
        <v>0</v>
      </c>
      <c r="P20" s="48">
        <f t="shared" si="40"/>
        <v>0</v>
      </c>
      <c r="Q20" s="48">
        <v>630</v>
      </c>
      <c r="R20" s="51">
        <v>7600000</v>
      </c>
    </row>
    <row r="21" spans="1:21" ht="14.25" customHeight="1" x14ac:dyDescent="0.25">
      <c r="A21" s="4">
        <f t="shared" ref="A21:A24" si="42">N21</f>
        <v>0</v>
      </c>
      <c r="B21" s="4">
        <f t="shared" ref="B21:B24" si="43">Q21</f>
        <v>460</v>
      </c>
      <c r="C21" s="4">
        <f t="shared" ref="C21:C24" si="44">B21*1.2</f>
        <v>552</v>
      </c>
      <c r="D21" s="4">
        <f t="shared" ref="D21:D24" si="45">C21*1.2</f>
        <v>662.4</v>
      </c>
      <c r="E21" s="5">
        <f t="shared" ref="E21:E24" si="46">R21</f>
        <v>4300000</v>
      </c>
      <c r="F21" s="9">
        <f t="shared" ref="F21:F24" si="47">ROUND((E21/B21),0)</f>
        <v>9348</v>
      </c>
      <c r="G21" s="9">
        <f t="shared" ref="G21:G24" si="48">ROUND((E21/C21),0)</f>
        <v>7790</v>
      </c>
      <c r="H21" s="9">
        <f t="shared" ref="H21:H24" si="49">ROUND((E21/D21),0)</f>
        <v>6492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460</v>
      </c>
      <c r="R21" s="2">
        <v>4300000</v>
      </c>
    </row>
    <row r="22" spans="1:21" s="48" customFormat="1" ht="14.25" customHeight="1" x14ac:dyDescent="0.25">
      <c r="A22" s="49">
        <f t="shared" si="42"/>
        <v>0</v>
      </c>
      <c r="B22" s="49">
        <f t="shared" si="43"/>
        <v>650</v>
      </c>
      <c r="C22" s="49">
        <f t="shared" si="44"/>
        <v>780</v>
      </c>
      <c r="D22" s="49">
        <f t="shared" si="45"/>
        <v>936</v>
      </c>
      <c r="E22" s="50">
        <f t="shared" si="46"/>
        <v>7504000</v>
      </c>
      <c r="F22" s="49">
        <f t="shared" si="47"/>
        <v>11545</v>
      </c>
      <c r="G22" s="49">
        <f t="shared" si="48"/>
        <v>9621</v>
      </c>
      <c r="H22" s="49">
        <f t="shared" si="49"/>
        <v>8017</v>
      </c>
      <c r="I22" s="49" t="e">
        <f>#REF!</f>
        <v>#REF!</v>
      </c>
      <c r="J22" s="49">
        <f t="shared" si="50"/>
        <v>0</v>
      </c>
      <c r="O22" s="48">
        <v>0</v>
      </c>
      <c r="P22" s="48">
        <f t="shared" si="51"/>
        <v>0</v>
      </c>
      <c r="Q22" s="48">
        <v>650</v>
      </c>
      <c r="R22" s="51">
        <v>7504000</v>
      </c>
    </row>
    <row r="23" spans="1:21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1:Q24" si="52">P23/1.2</f>
        <v>0</v>
      </c>
      <c r="R23" s="2">
        <v>0</v>
      </c>
    </row>
    <row r="24" spans="1:21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1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1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1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  <c r="U27" s="48"/>
    </row>
    <row r="28" spans="1:21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1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21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21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21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E38" t="s">
        <v>38</v>
      </c>
      <c r="F38">
        <v>103.62</v>
      </c>
      <c r="G38">
        <f>F38*10.764</f>
        <v>1115.3656799999999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G39">
        <f>G38*1.2</f>
        <v>1338.4388159999999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2013</v>
      </c>
      <c r="W40" s="33" t="s">
        <v>37</v>
      </c>
      <c r="X40" s="18"/>
      <c r="Y40" s="7"/>
    </row>
    <row r="41" spans="1:25" ht="16.5" x14ac:dyDescent="0.3">
      <c r="G41" s="6"/>
      <c r="H41" s="6">
        <v>1045</v>
      </c>
      <c r="S41" s="10"/>
      <c r="T41" s="10"/>
      <c r="U41" s="36" t="s">
        <v>23</v>
      </c>
      <c r="V41" s="35">
        <f>V39-V40</f>
        <v>11</v>
      </c>
      <c r="W41" s="33"/>
      <c r="X41" s="18"/>
      <c r="Y41" s="7"/>
    </row>
    <row r="42" spans="1:25" ht="16.5" x14ac:dyDescent="0.3">
      <c r="H42">
        <f>H41*1.2</f>
        <v>1254</v>
      </c>
      <c r="S42" s="10"/>
      <c r="T42" s="10"/>
      <c r="U42" s="37"/>
      <c r="V42" s="35">
        <f>V41-60</f>
        <v>-49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1254*2500</f>
        <v>3135000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51.75" customHeight="1" x14ac:dyDescent="0.3">
      <c r="E45" t="s">
        <v>40</v>
      </c>
      <c r="P45" s="47" t="s">
        <v>36</v>
      </c>
      <c r="Q45" s="47"/>
      <c r="R45" s="47"/>
      <c r="S45" s="47"/>
      <c r="U45" s="37"/>
      <c r="V45" s="35"/>
      <c r="W45" s="33"/>
      <c r="X45" s="26"/>
      <c r="Y45" s="7"/>
    </row>
    <row r="46" spans="1:25" ht="16.5" x14ac:dyDescent="0.3">
      <c r="D46">
        <v>11.21</v>
      </c>
      <c r="E46">
        <v>19.399999999999999</v>
      </c>
      <c r="F46" s="7">
        <f>D46*E46</f>
        <v>217.47399999999999</v>
      </c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D47">
        <v>9.17</v>
      </c>
      <c r="E47">
        <v>4.5599999999999996</v>
      </c>
      <c r="F47" s="7">
        <f t="shared" ref="F47:F63" si="53">D47*E47</f>
        <v>41.815199999999997</v>
      </c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V46*11/60</f>
        <v>16.5</v>
      </c>
      <c r="W47" s="33"/>
      <c r="X47" s="18"/>
      <c r="Y47" s="7"/>
    </row>
    <row r="48" spans="1:25" ht="16.5" x14ac:dyDescent="0.3">
      <c r="D48">
        <v>9.51</v>
      </c>
      <c r="E48">
        <v>7.78</v>
      </c>
      <c r="F48" s="7">
        <f t="shared" si="53"/>
        <v>73.987800000000007</v>
      </c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0.16500000000000001</v>
      </c>
      <c r="W48" s="33"/>
      <c r="X48" s="18"/>
      <c r="Y48" s="7"/>
    </row>
    <row r="49" spans="4:25" ht="16.5" x14ac:dyDescent="0.3">
      <c r="D49">
        <v>20.59</v>
      </c>
      <c r="E49">
        <v>3.4</v>
      </c>
      <c r="F49" s="7">
        <f t="shared" si="53"/>
        <v>70.006</v>
      </c>
      <c r="R49" s="6" t="s">
        <v>18</v>
      </c>
      <c r="S49" s="16">
        <f>SUM(S48:S48)</f>
        <v>0</v>
      </c>
      <c r="U49" s="31" t="s">
        <v>28</v>
      </c>
      <c r="V49" s="41">
        <f>ROUND((V43*V48),0)</f>
        <v>517275</v>
      </c>
      <c r="W49" s="33"/>
      <c r="X49" s="18"/>
      <c r="Y49" s="7"/>
    </row>
    <row r="50" spans="4:25" ht="16.5" x14ac:dyDescent="0.3">
      <c r="D50">
        <v>12.92</v>
      </c>
      <c r="E50">
        <v>9.8000000000000007</v>
      </c>
      <c r="F50" s="7">
        <f t="shared" si="53"/>
        <v>126.61600000000001</v>
      </c>
      <c r="R50" s="6" t="s">
        <v>13</v>
      </c>
      <c r="S50" s="16">
        <f>S49*90%</f>
        <v>0</v>
      </c>
      <c r="U50" s="31" t="s">
        <v>39</v>
      </c>
      <c r="V50" s="41">
        <v>1045</v>
      </c>
      <c r="W50" s="33"/>
      <c r="X50" s="18"/>
      <c r="Y50" s="7"/>
    </row>
    <row r="51" spans="4:25" ht="16.5" x14ac:dyDescent="0.3">
      <c r="D51">
        <v>4.7300000000000004</v>
      </c>
      <c r="E51">
        <v>7.79</v>
      </c>
      <c r="F51" s="7">
        <f t="shared" si="53"/>
        <v>36.846700000000006</v>
      </c>
      <c r="R51" s="6" t="s">
        <v>19</v>
      </c>
      <c r="S51" s="16">
        <f>S49*80%</f>
        <v>0</v>
      </c>
      <c r="U51" s="37" t="s">
        <v>17</v>
      </c>
      <c r="V51" s="35">
        <v>10000</v>
      </c>
      <c r="W51" s="33"/>
      <c r="X51" s="18"/>
      <c r="Y51" s="7"/>
    </row>
    <row r="52" spans="4:25" ht="16.5" x14ac:dyDescent="0.3">
      <c r="D52">
        <v>9.84</v>
      </c>
      <c r="E52">
        <v>12.94</v>
      </c>
      <c r="F52" s="7">
        <f t="shared" si="53"/>
        <v>127.3296</v>
      </c>
      <c r="S52" s="10"/>
      <c r="T52" s="10"/>
      <c r="U52" s="37" t="s">
        <v>29</v>
      </c>
      <c r="V52" s="38">
        <f>V51*V50</f>
        <v>10450000</v>
      </c>
      <c r="W52" s="33"/>
      <c r="X52" s="26"/>
      <c r="Y52" s="7"/>
    </row>
    <row r="53" spans="4:25" ht="16.5" x14ac:dyDescent="0.3">
      <c r="D53">
        <v>4.03</v>
      </c>
      <c r="E53">
        <v>2.0499999999999998</v>
      </c>
      <c r="F53" s="7">
        <f t="shared" si="53"/>
        <v>8.2614999999999998</v>
      </c>
      <c r="S53" s="10"/>
      <c r="T53" s="10"/>
      <c r="U53" s="42" t="s">
        <v>30</v>
      </c>
      <c r="V53" s="43">
        <f>V52-V49</f>
        <v>9932725</v>
      </c>
      <c r="W53" s="28"/>
      <c r="X53" s="26"/>
      <c r="Y53" s="7"/>
    </row>
    <row r="54" spans="4:25" ht="16.5" x14ac:dyDescent="0.3">
      <c r="D54">
        <v>4.4400000000000004</v>
      </c>
      <c r="E54">
        <v>7.8</v>
      </c>
      <c r="F54" s="7">
        <f t="shared" si="53"/>
        <v>34.632000000000005</v>
      </c>
      <c r="P54" s="13" t="s">
        <v>14</v>
      </c>
      <c r="S54" s="10"/>
      <c r="T54" s="11"/>
      <c r="U54" s="42" t="s">
        <v>31</v>
      </c>
      <c r="V54" s="43">
        <f>V53*0.9</f>
        <v>8939452.5</v>
      </c>
      <c r="W54" s="28"/>
      <c r="X54" s="28"/>
      <c r="Y54" s="7"/>
    </row>
    <row r="55" spans="4:25" ht="16.5" x14ac:dyDescent="0.3">
      <c r="D55">
        <v>12.49</v>
      </c>
      <c r="E55">
        <v>9.83</v>
      </c>
      <c r="F55" s="7">
        <f t="shared" si="53"/>
        <v>122.77670000000001</v>
      </c>
      <c r="S55" s="11"/>
      <c r="T55" s="10"/>
      <c r="U55" s="42" t="s">
        <v>32</v>
      </c>
      <c r="V55" s="44">
        <f>V53*0.8</f>
        <v>7946180</v>
      </c>
      <c r="W55" s="33"/>
      <c r="X55" s="29"/>
      <c r="Y55" s="7"/>
    </row>
    <row r="56" spans="4:25" ht="16.5" x14ac:dyDescent="0.3">
      <c r="D56">
        <v>1.8</v>
      </c>
      <c r="E56">
        <v>5.8</v>
      </c>
      <c r="F56" s="7">
        <f t="shared" si="53"/>
        <v>10.44</v>
      </c>
      <c r="S56" s="10"/>
      <c r="T56" s="10"/>
      <c r="U56" s="42" t="s">
        <v>33</v>
      </c>
      <c r="V56" s="45">
        <f>V53*0.025/12</f>
        <v>20693.177083333332</v>
      </c>
      <c r="W56" s="33"/>
      <c r="X56" s="30"/>
      <c r="Y56" s="7"/>
    </row>
    <row r="57" spans="4:25" ht="15.75" x14ac:dyDescent="0.25">
      <c r="D57">
        <v>4.46</v>
      </c>
      <c r="E57">
        <v>7.75</v>
      </c>
      <c r="F57" s="7">
        <f t="shared" si="53"/>
        <v>34.564999999999998</v>
      </c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4:25" ht="15.75" x14ac:dyDescent="0.25">
      <c r="D58">
        <v>2.1</v>
      </c>
      <c r="E58">
        <v>4.63</v>
      </c>
      <c r="F58" s="7">
        <f t="shared" si="53"/>
        <v>9.7230000000000008</v>
      </c>
      <c r="U58" s="22"/>
      <c r="V58" s="23"/>
      <c r="W58" s="24"/>
      <c r="X58" s="24"/>
    </row>
    <row r="59" spans="4:25" ht="15.75" x14ac:dyDescent="0.25">
      <c r="D59">
        <v>7.16</v>
      </c>
      <c r="E59">
        <v>7.16</v>
      </c>
      <c r="F59" s="7">
        <f t="shared" si="53"/>
        <v>51.265599999999999</v>
      </c>
      <c r="U59" s="17"/>
      <c r="V59" s="19"/>
      <c r="W59" s="21"/>
      <c r="X59" s="21"/>
    </row>
    <row r="60" spans="4:25" ht="15.75" x14ac:dyDescent="0.25">
      <c r="D60">
        <v>1.93</v>
      </c>
      <c r="E60">
        <v>3.47</v>
      </c>
      <c r="F60" s="7">
        <f t="shared" si="53"/>
        <v>6.6970999999999998</v>
      </c>
      <c r="U60" s="25"/>
      <c r="V60" s="21"/>
      <c r="W60" s="20"/>
      <c r="X60" s="20"/>
    </row>
    <row r="61" spans="4:25" x14ac:dyDescent="0.25">
      <c r="D61">
        <v>3.04</v>
      </c>
      <c r="E61">
        <v>3.84</v>
      </c>
      <c r="F61" s="7">
        <f t="shared" si="53"/>
        <v>11.6736</v>
      </c>
    </row>
    <row r="62" spans="4:25" x14ac:dyDescent="0.25">
      <c r="D62">
        <v>2.4700000000000002</v>
      </c>
      <c r="E62">
        <v>6.69</v>
      </c>
      <c r="F62" s="7">
        <f t="shared" si="53"/>
        <v>16.524300000000004</v>
      </c>
    </row>
    <row r="63" spans="4:25" x14ac:dyDescent="0.25">
      <c r="D63">
        <v>8.14</v>
      </c>
      <c r="E63">
        <v>4.3600000000000003</v>
      </c>
      <c r="F63" s="7">
        <f t="shared" si="53"/>
        <v>35.490400000000008</v>
      </c>
    </row>
    <row r="64" spans="4:25" x14ac:dyDescent="0.25">
      <c r="F64" s="7">
        <f>SUM(F46:F63)</f>
        <v>1036.1244999999999</v>
      </c>
    </row>
    <row r="67" spans="4:6" x14ac:dyDescent="0.25">
      <c r="E67" t="s">
        <v>41</v>
      </c>
    </row>
    <row r="69" spans="4:6" x14ac:dyDescent="0.25">
      <c r="D69">
        <v>11</v>
      </c>
      <c r="E69">
        <v>19.600000000000001</v>
      </c>
      <c r="F69" s="7">
        <f>D69*E69</f>
        <v>215.60000000000002</v>
      </c>
    </row>
    <row r="70" spans="4:6" x14ac:dyDescent="0.25">
      <c r="D70">
        <v>8.6</v>
      </c>
      <c r="E70">
        <v>5</v>
      </c>
      <c r="F70" s="7">
        <f t="shared" ref="F70:F82" si="54">D70*E70</f>
        <v>43</v>
      </c>
    </row>
    <row r="71" spans="4:6" x14ac:dyDescent="0.25">
      <c r="D71">
        <v>5</v>
      </c>
      <c r="E71">
        <v>9</v>
      </c>
      <c r="F71" s="7">
        <f t="shared" si="54"/>
        <v>45</v>
      </c>
    </row>
    <row r="72" spans="4:6" x14ac:dyDescent="0.25">
      <c r="D72">
        <v>8</v>
      </c>
      <c r="E72">
        <v>5</v>
      </c>
      <c r="F72" s="7">
        <f t="shared" si="54"/>
        <v>40</v>
      </c>
    </row>
    <row r="73" spans="4:6" x14ac:dyDescent="0.25">
      <c r="D73">
        <v>8</v>
      </c>
      <c r="E73">
        <v>10</v>
      </c>
      <c r="F73" s="7">
        <f t="shared" si="54"/>
        <v>80</v>
      </c>
    </row>
    <row r="74" spans="4:6" x14ac:dyDescent="0.25">
      <c r="D74">
        <v>10</v>
      </c>
      <c r="E74">
        <v>9</v>
      </c>
      <c r="F74" s="7">
        <f t="shared" si="54"/>
        <v>90</v>
      </c>
    </row>
    <row r="75" spans="4:6" x14ac:dyDescent="0.25">
      <c r="D75">
        <v>5</v>
      </c>
      <c r="E75">
        <v>8</v>
      </c>
      <c r="F75" s="7">
        <f t="shared" si="54"/>
        <v>40</v>
      </c>
    </row>
    <row r="76" spans="4:6" x14ac:dyDescent="0.25">
      <c r="D76">
        <v>10</v>
      </c>
      <c r="E76">
        <v>9</v>
      </c>
      <c r="F76" s="7">
        <f t="shared" si="54"/>
        <v>90</v>
      </c>
    </row>
    <row r="77" spans="4:6" x14ac:dyDescent="0.25">
      <c r="D77">
        <v>9</v>
      </c>
      <c r="E77">
        <v>7</v>
      </c>
      <c r="F77" s="7">
        <f t="shared" si="54"/>
        <v>63</v>
      </c>
    </row>
    <row r="78" spans="4:6" x14ac:dyDescent="0.25">
      <c r="D78">
        <v>13</v>
      </c>
      <c r="E78">
        <v>10</v>
      </c>
      <c r="F78" s="7">
        <f t="shared" si="54"/>
        <v>130</v>
      </c>
    </row>
    <row r="79" spans="4:6" x14ac:dyDescent="0.25">
      <c r="D79">
        <v>8</v>
      </c>
      <c r="E79">
        <v>3.6</v>
      </c>
      <c r="F79" s="7">
        <f t="shared" si="54"/>
        <v>28.8</v>
      </c>
    </row>
    <row r="80" spans="4:6" x14ac:dyDescent="0.25">
      <c r="D80">
        <v>5</v>
      </c>
      <c r="E80">
        <v>5.6</v>
      </c>
      <c r="F80" s="7">
        <f t="shared" si="54"/>
        <v>28</v>
      </c>
    </row>
    <row r="81" spans="3:6" x14ac:dyDescent="0.25">
      <c r="D81">
        <v>8</v>
      </c>
      <c r="E81">
        <v>5</v>
      </c>
      <c r="F81" s="7">
        <f t="shared" si="54"/>
        <v>40</v>
      </c>
    </row>
    <row r="82" spans="3:6" x14ac:dyDescent="0.25">
      <c r="D82">
        <v>5</v>
      </c>
      <c r="E82">
        <v>2.2000000000000002</v>
      </c>
      <c r="F82" s="7">
        <f t="shared" si="54"/>
        <v>11</v>
      </c>
    </row>
    <row r="83" spans="3:6" x14ac:dyDescent="0.25">
      <c r="F83" s="7">
        <f>SUM(F69:F82)</f>
        <v>944.4</v>
      </c>
    </row>
    <row r="86" spans="3:6" x14ac:dyDescent="0.25">
      <c r="C86" t="s">
        <v>42</v>
      </c>
      <c r="D86">
        <v>8</v>
      </c>
      <c r="E86">
        <v>2.6</v>
      </c>
      <c r="F86" s="7">
        <f t="shared" ref="F86:F88" si="55">D86*E86</f>
        <v>20.8</v>
      </c>
    </row>
    <row r="87" spans="3:6" x14ac:dyDescent="0.25">
      <c r="C87" t="s">
        <v>43</v>
      </c>
      <c r="D87">
        <v>10</v>
      </c>
      <c r="E87">
        <v>4</v>
      </c>
      <c r="F87" s="7">
        <f t="shared" si="55"/>
        <v>40</v>
      </c>
    </row>
    <row r="88" spans="3:6" x14ac:dyDescent="0.25">
      <c r="C88" t="s">
        <v>43</v>
      </c>
      <c r="D88">
        <v>10</v>
      </c>
      <c r="E88">
        <v>4</v>
      </c>
      <c r="F88" s="7">
        <f t="shared" si="55"/>
        <v>40</v>
      </c>
    </row>
    <row r="89" spans="3:6" x14ac:dyDescent="0.25">
      <c r="F89" s="7">
        <f>SUM(F86:F88)</f>
        <v>100.8</v>
      </c>
    </row>
    <row r="91" spans="3:6" x14ac:dyDescent="0.25">
      <c r="F91" s="7">
        <f>F83+F89</f>
        <v>1045.2</v>
      </c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Q23" sqref="Q2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16" sqref="P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4:S24"/>
  <sheetViews>
    <sheetView topLeftCell="A7" zoomScaleNormal="100" workbookViewId="0">
      <selection activeCell="T28" sqref="T28"/>
    </sheetView>
  </sheetViews>
  <sheetFormatPr defaultRowHeight="15" x14ac:dyDescent="0.25"/>
  <sheetData>
    <row r="24" spans="18:19" x14ac:dyDescent="0.25">
      <c r="R24">
        <v>100.37</v>
      </c>
      <c r="S24">
        <f>R24*10.764</f>
        <v>1080.3826799999999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5:X15"/>
  <sheetViews>
    <sheetView topLeftCell="F1" zoomScaleNormal="100" workbookViewId="0">
      <selection activeCell="X22" sqref="X22"/>
    </sheetView>
  </sheetViews>
  <sheetFormatPr defaultRowHeight="15" x14ac:dyDescent="0.25"/>
  <sheetData>
    <row r="15" spans="23:24" x14ac:dyDescent="0.25">
      <c r="W15">
        <v>72.760000000000005</v>
      </c>
      <c r="X15">
        <f>W15*10.764</f>
        <v>783.18863999999996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9"/>
  <sheetViews>
    <sheetView workbookViewId="0">
      <selection activeCell="W22" sqref="W22"/>
    </sheetView>
  </sheetViews>
  <sheetFormatPr defaultRowHeight="15" x14ac:dyDescent="0.25"/>
  <sheetData>
    <row r="1" spans="1:1" x14ac:dyDescent="0.25">
      <c r="A1" s="6"/>
    </row>
    <row r="19" spans="21:22" x14ac:dyDescent="0.25">
      <c r="U19">
        <v>100.37</v>
      </c>
      <c r="V19">
        <f>U19*10.764</f>
        <v>1080.3826799999999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8:T18"/>
  <sheetViews>
    <sheetView zoomScaleNormal="100" workbookViewId="0">
      <selection activeCell="T19" sqref="T19"/>
    </sheetView>
  </sheetViews>
  <sheetFormatPr defaultRowHeight="15" x14ac:dyDescent="0.25"/>
  <sheetData>
    <row r="18" spans="19:20" x14ac:dyDescent="0.25">
      <c r="S18">
        <v>100.37</v>
      </c>
      <c r="T18">
        <f>S18*10.764</f>
        <v>1080.3826799999999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2024-04-30T09:58:55Z</dcterms:modified>
</cp:coreProperties>
</file>