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Shreeji\"/>
    </mc:Choice>
  </mc:AlternateContent>
  <xr:revisionPtr revIDLastSave="0" documentId="13_ncr:1_{9C7BE603-26C3-4B7B-B4B6-17295BDF33F8}" xr6:coauthVersionLast="47" xr6:coauthVersionMax="47" xr10:uidLastSave="{00000000-0000-0000-0000-000000000000}"/>
  <bookViews>
    <workbookView xWindow="1950" yWindow="735" windowWidth="14025" windowHeight="15465" xr2:uid="{00000000-000D-0000-FFFF-FFFF00000000}"/>
  </bookViews>
  <sheets>
    <sheet name="Valuation VCIPL" sheetId="4" r:id="rId1"/>
    <sheet name="Sheet1" sheetId="5" r:id="rId2"/>
    <sheet name="Circle Rate" sheetId="6" r:id="rId3"/>
    <sheet name="Sheet3" sheetId="7" r:id="rId4"/>
    <sheet name="Sheet4" sheetId="8" r:id="rId5"/>
    <sheet name="Sheet2" sheetId="11" r:id="rId6"/>
  </sheets>
  <calcPr calcId="191029"/>
</workbook>
</file>

<file path=xl/calcChain.xml><?xml version="1.0" encoding="utf-8"?>
<calcChain xmlns="http://schemas.openxmlformats.org/spreadsheetml/2006/main">
  <c r="B50" i="4" l="1"/>
  <c r="B40" i="4"/>
  <c r="N29" i="4"/>
  <c r="G30" i="4"/>
  <c r="H30" i="4" s="1"/>
  <c r="N30" i="4"/>
  <c r="G10" i="4"/>
  <c r="H10" i="4" s="1"/>
  <c r="N10" i="4"/>
  <c r="G11" i="4"/>
  <c r="H11" i="4" s="1"/>
  <c r="I11" i="4"/>
  <c r="J11" i="4" s="1"/>
  <c r="K11" i="4" s="1"/>
  <c r="M11" i="4" s="1"/>
  <c r="N11" i="4"/>
  <c r="G12" i="4"/>
  <c r="H12" i="4"/>
  <c r="I12" i="4"/>
  <c r="J12" i="4" s="1"/>
  <c r="K12" i="4" s="1"/>
  <c r="M12" i="4" s="1"/>
  <c r="N12" i="4"/>
  <c r="G14" i="4"/>
  <c r="H14" i="4"/>
  <c r="I14" i="4"/>
  <c r="J14" i="4" s="1"/>
  <c r="K14" i="4" s="1"/>
  <c r="M14" i="4" s="1"/>
  <c r="N14" i="4"/>
  <c r="G15" i="4"/>
  <c r="H15" i="4"/>
  <c r="I15" i="4"/>
  <c r="J15" i="4" s="1"/>
  <c r="K15" i="4" s="1"/>
  <c r="M15" i="4" s="1"/>
  <c r="N15" i="4"/>
  <c r="G16" i="4"/>
  <c r="H16" i="4"/>
  <c r="I16" i="4"/>
  <c r="J16" i="4" s="1"/>
  <c r="K16" i="4" s="1"/>
  <c r="M16" i="4" s="1"/>
  <c r="N16" i="4"/>
  <c r="G17" i="4"/>
  <c r="H17" i="4"/>
  <c r="I17" i="4"/>
  <c r="J17" i="4" s="1"/>
  <c r="K17" i="4" s="1"/>
  <c r="M17" i="4" s="1"/>
  <c r="N17" i="4"/>
  <c r="G18" i="4"/>
  <c r="H18" i="4"/>
  <c r="I18" i="4"/>
  <c r="J18" i="4" s="1"/>
  <c r="K18" i="4" s="1"/>
  <c r="M18" i="4" s="1"/>
  <c r="N18" i="4"/>
  <c r="G20" i="4"/>
  <c r="H20" i="4"/>
  <c r="I20" i="4"/>
  <c r="J20" i="4" s="1"/>
  <c r="K20" i="4" s="1"/>
  <c r="M20" i="4" s="1"/>
  <c r="N20" i="4"/>
  <c r="G21" i="4"/>
  <c r="H21" i="4" s="1"/>
  <c r="I21" i="4"/>
  <c r="J21" i="4" s="1"/>
  <c r="K21" i="4" s="1"/>
  <c r="M21" i="4" s="1"/>
  <c r="N21" i="4"/>
  <c r="G22" i="4"/>
  <c r="H22" i="4" s="1"/>
  <c r="N22" i="4"/>
  <c r="G23" i="4"/>
  <c r="H23" i="4" s="1"/>
  <c r="N23" i="4"/>
  <c r="G24" i="4"/>
  <c r="H24" i="4" s="1"/>
  <c r="I24" i="4"/>
  <c r="J24" i="4" s="1"/>
  <c r="K24" i="4" s="1"/>
  <c r="M24" i="4" s="1"/>
  <c r="N24" i="4"/>
  <c r="G25" i="4"/>
  <c r="H25" i="4" s="1"/>
  <c r="I25" i="4"/>
  <c r="J25" i="4" s="1"/>
  <c r="K25" i="4" s="1"/>
  <c r="M25" i="4" s="1"/>
  <c r="N25" i="4"/>
  <c r="G26" i="4"/>
  <c r="H26" i="4" s="1"/>
  <c r="I26" i="4"/>
  <c r="J26" i="4" s="1"/>
  <c r="K26" i="4" s="1"/>
  <c r="M26" i="4" s="1"/>
  <c r="N26" i="4"/>
  <c r="G27" i="4"/>
  <c r="H27" i="4" s="1"/>
  <c r="I27" i="4"/>
  <c r="J27" i="4" s="1"/>
  <c r="K27" i="4" s="1"/>
  <c r="M27" i="4" s="1"/>
  <c r="N27" i="4"/>
  <c r="N28" i="4"/>
  <c r="G29" i="4"/>
  <c r="H29" i="4"/>
  <c r="I29" i="4"/>
  <c r="J29" i="4" s="1"/>
  <c r="K29" i="4" s="1"/>
  <c r="M29" i="4" s="1"/>
  <c r="G31" i="4"/>
  <c r="I31" i="4" s="1"/>
  <c r="J31" i="4" s="1"/>
  <c r="K31" i="4" s="1"/>
  <c r="M31" i="4" s="1"/>
  <c r="H31" i="4"/>
  <c r="N31" i="4"/>
  <c r="B32" i="4"/>
  <c r="L14" i="4" l="1"/>
  <c r="L17" i="4"/>
  <c r="L16" i="4"/>
  <c r="L20" i="4"/>
  <c r="I23" i="4"/>
  <c r="J23" i="4" s="1"/>
  <c r="K23" i="4" s="1"/>
  <c r="M23" i="4" s="1"/>
  <c r="L23" i="4" s="1"/>
  <c r="I22" i="4"/>
  <c r="J22" i="4" s="1"/>
  <c r="K22" i="4" s="1"/>
  <c r="M22" i="4" s="1"/>
  <c r="L22" i="4" s="1"/>
  <c r="L18" i="4"/>
  <c r="L12" i="4"/>
  <c r="L11" i="4"/>
  <c r="I30" i="4"/>
  <c r="J30" i="4" s="1"/>
  <c r="K30" i="4" s="1"/>
  <c r="M30" i="4" s="1"/>
  <c r="L30" i="4" s="1"/>
  <c r="L31" i="4"/>
  <c r="L29" i="4"/>
  <c r="L27" i="4"/>
  <c r="L26" i="4"/>
  <c r="L25" i="4"/>
  <c r="L24" i="4"/>
  <c r="L21" i="4"/>
  <c r="L15" i="4"/>
  <c r="I10" i="4"/>
  <c r="J10" i="4" s="1"/>
  <c r="K10" i="4" s="1"/>
  <c r="M10" i="4" s="1"/>
  <c r="L10" i="4" s="1"/>
  <c r="B4" i="4" l="1"/>
  <c r="B42" i="4"/>
  <c r="N9" i="4"/>
  <c r="N32" i="4" s="1"/>
  <c r="G9" i="4" l="1"/>
  <c r="I9" i="4" s="1"/>
  <c r="J9" i="4" s="1"/>
  <c r="K9" i="4" s="1"/>
  <c r="M9" i="4" s="1"/>
  <c r="M32" i="4" s="1"/>
  <c r="B37" i="4"/>
  <c r="B47" i="4" s="1"/>
  <c r="C4" i="4"/>
  <c r="B45" i="4"/>
  <c r="B48" i="4" l="1"/>
  <c r="H9" i="4"/>
  <c r="B52" i="4" l="1"/>
  <c r="B53" i="4" l="1"/>
  <c r="L9" i="4"/>
  <c r="L32" i="4" s="1"/>
  <c r="B46" i="4" l="1"/>
  <c r="B49" i="4" s="1"/>
  <c r="B51" i="4" l="1"/>
</calcChain>
</file>

<file path=xl/sharedStrings.xml><?xml version="1.0" encoding="utf-8"?>
<sst xmlns="http://schemas.openxmlformats.org/spreadsheetml/2006/main" count="106" uniqueCount="80">
  <si>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</si>
  <si>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</si>
  <si>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</si>
  <si>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</si>
  <si>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</si>
  <si>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</si>
  <si>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</si>
  <si>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</si>
  <si>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</si>
  <si>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</si>
  <si>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</si>
  <si>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</si>
  <si>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</si>
  <si>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</si>
  <si>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</si>
  <si>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</si>
  <si>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Estimated Replacement Rate</t>
  </si>
  <si>
    <t>Age Of Build. In Years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</si>
  <si>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</si>
  <si>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</si>
  <si>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</si>
  <si>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</si>
  <si>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</si>
  <si>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</si>
  <si>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</si>
  <si>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</si>
  <si>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</si>
  <si>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</si>
  <si>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</si>
  <si>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 xml:space="preserve">Built Up Area </t>
  </si>
  <si>
    <t>Total Fair Market Value</t>
  </si>
  <si>
    <t xml:space="preserve"> </t>
  </si>
  <si>
    <t>Ground Floor</t>
  </si>
  <si>
    <t>First Floor</t>
  </si>
  <si>
    <t>Floor</t>
  </si>
  <si>
    <t>Type D</t>
  </si>
  <si>
    <t>Mezzanine Floor</t>
  </si>
  <si>
    <t>TYPE A</t>
  </si>
  <si>
    <t>Mezzaine Floor</t>
  </si>
  <si>
    <t>TYPE B</t>
  </si>
  <si>
    <t>TYPE C</t>
  </si>
  <si>
    <t>Watchman Cabin</t>
  </si>
  <si>
    <t>Toilet Block</t>
  </si>
  <si>
    <t>Shed 1</t>
  </si>
  <si>
    <t>Shed 2</t>
  </si>
  <si>
    <t>Shed 3</t>
  </si>
  <si>
    <t>Shed 4</t>
  </si>
  <si>
    <t>Shed 5</t>
  </si>
  <si>
    <t>SHED</t>
  </si>
  <si>
    <t xml:space="preserve">Description </t>
  </si>
  <si>
    <t xml:space="preserve">Glass Door, MS Rolling Shuttering, IPS Flooring, Vitrifiied tiles Flooring, Industrial Wiring, Aluminium Sliding Windows, </t>
  </si>
  <si>
    <t>RCC framed structure with GI Sheet Roofing with Glass Cladding</t>
  </si>
  <si>
    <t xml:space="preserve">Glass Door, Vitrifiied tiles Flooring, Concealed Wiring, Aluminium Sliding Windows, </t>
  </si>
  <si>
    <t xml:space="preserve">Wooden Door, IPS Flooring, Industrial Wiring, Aluminium Sliding Windows, </t>
  </si>
  <si>
    <t>MS Rolling Shuttering, IPS Flooring, Industrial Wiring, Aluminium Sliding Windows</t>
  </si>
  <si>
    <t xml:space="preserve">RCC framed structure </t>
  </si>
  <si>
    <t>Wooden Door, IPS Flooring, Industrial Wiring, Aluminium Sliding Windows</t>
  </si>
  <si>
    <t>MS Framed Structure with MS Sheet Roofing</t>
  </si>
  <si>
    <t>MS Door, IPS Flooring, Industrial Wiring</t>
  </si>
  <si>
    <t>Specifications</t>
  </si>
  <si>
    <t>RR Rate of 2024</t>
  </si>
  <si>
    <t>Secuirty Cabin 1</t>
  </si>
  <si>
    <t>Year of Const.</t>
  </si>
  <si>
    <t>Particulars</t>
  </si>
  <si>
    <t>Secuirty Cabin 1A</t>
  </si>
  <si>
    <t xml:space="preserve">Meter Room &amp; Tranformer </t>
  </si>
  <si>
    <t>DG Set</t>
  </si>
  <si>
    <t>Admin Office</t>
  </si>
  <si>
    <t>Machine Shop &amp; Engg. Office</t>
  </si>
  <si>
    <t>CNC Machine Shop</t>
  </si>
  <si>
    <t>New Fabrication Shop - I</t>
  </si>
  <si>
    <t>Store &amp; Design Office Building</t>
  </si>
  <si>
    <t>Fabrication Shop - II</t>
  </si>
  <si>
    <t>New Fabrication Shop - III</t>
  </si>
  <si>
    <t>SS Material Store</t>
  </si>
  <si>
    <t>SS Fabrication Shop</t>
  </si>
  <si>
    <t>Store Department</t>
  </si>
  <si>
    <t>New Admin Building</t>
  </si>
  <si>
    <t>Packing Department</t>
  </si>
  <si>
    <t>Plot No. D1 &amp; 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</si>
</sst>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1" fillId="0" borderId="0" xfId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7" fillId="0" borderId="0" xfId="1" applyFont="1" applyBorder="1"/>
    <xf numFmtId="43" fontId="4" fillId="0" borderId="1" xfId="1" applyFont="1" applyBorder="1" applyAlignment="1">
      <alignment horizontal="center" vertical="top" wrapText="1" shrinkToFit="1"/>
    </xf>
    <xf numFmtId="43" fontId="1" fillId="0" borderId="0" xfId="1" applyFont="1" applyAlignment="1">
      <alignment vertical="top" wrapText="1"/>
    </xf>
    <xf numFmtId="43" fontId="3" fillId="0" borderId="0" xfId="1" applyFont="1"/>
    <xf numFmtId="43" fontId="10" fillId="0" borderId="1" xfId="1" applyFont="1" applyBorder="1"/>
    <xf numFmtId="43" fontId="1" fillId="0" borderId="0" xfId="1" applyFont="1" applyAlignment="1">
      <alignment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43" fontId="7" fillId="0" borderId="0" xfId="1" applyFont="1" applyAlignment="1">
      <alignment vertical="top"/>
    </xf>
    <xf numFmtId="0" fontId="1" fillId="0" borderId="1" xfId="0" applyFont="1" applyBorder="1"/>
    <xf numFmtId="43" fontId="1" fillId="0" borderId="1" xfId="1" applyFont="1" applyBorder="1"/>
    <xf numFmtId="43" fontId="3" fillId="0" borderId="0" xfId="0" applyNumberFormat="1" applyFont="1" applyAlignment="1">
      <alignment vertical="top"/>
    </xf>
    <xf numFmtId="0" fontId="0" fillId="0" borderId="1" xfId="0" applyBorder="1"/>
    <xf numFmtId="0" fontId="4" fillId="0" borderId="5" xfId="0" applyFont="1" applyBorder="1" applyAlignment="1">
      <alignment horizontal="center" vertical="top" wrapText="1" shrinkToFit="1"/>
    </xf>
    <xf numFmtId="0" fontId="1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 shrinkToFit="1"/>
    </xf>
    <xf numFmtId="43" fontId="4" fillId="0" borderId="1" xfId="1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/>
    </xf>
    <xf numFmtId="0" fontId="6" fillId="0" borderId="1" xfId="0" applyFont="1" applyBorder="1" applyAlignment="1">
      <alignment wrapText="1"/>
    </xf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wrapText="1"/>
    </xf>
    <xf numFmtId="0" fontId="1" fillId="0" borderId="6" xfId="0" applyFont="1" applyBorder="1" applyAlignment="1">
      <alignment horizontal="left" wrapText="1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34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F2B31-8029-6D7C-4C48-B4EC0B80A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65064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1B0559-AFA9-D5A0-6EAB-DE634D479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76D0B3-0DCD-80A0-E45D-079DCEDB5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840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1D5832-542B-0F7B-D850-4F600958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7840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A1:N189"/>
  <sheetViews>
    <sheetView tabSelected="1" zoomScale="115" zoomScaleNormal="115" workbookViewId="0">
      <pane xSplit="2" ySplit="7" topLeftCell="C43" activePane="bottomRight" state="frozen"/>
      <selection pane="topRight" activeCell="C1" sqref="C1"/>
      <selection pane="bottomLeft" activeCell="A7" sqref="A7"/>
      <selection pane="bottomRight" activeCell="F60" sqref="F60"/>
    </sheetView>
  </sheetViews>
  <sheetFormatPr defaultColWidth="12.5703125" defaultRowHeight="16.5" x14ac:dyDescent="0.3"/>
  <cols>
    <col min="1" max="1" width="21" style="15" bestFit="1" customWidth="1"/>
    <col min="2" max="2" width="14.85546875" style="53" bestFit="1" customWidth="1"/>
    <col min="3" max="3" width="14.140625" style="1" bestFit="1" customWidth="1"/>
    <col min="4" max="4" width="11.85546875" style="1" bestFit="1" customWidth="1"/>
    <col min="5" max="5" width="8.140625" style="1" bestFit="1" customWidth="1"/>
    <col min="6" max="6" width="10.7109375" style="3" bestFit="1" customWidth="1"/>
    <col min="7" max="7" width="7.28515625" style="3" bestFit="1" customWidth="1"/>
    <col min="8" max="8" width="9" style="3" hidden="1" customWidth="1"/>
    <col min="9" max="9" width="13.85546875" style="3" hidden="1" customWidth="1"/>
    <col min="10" max="10" width="8.85546875" style="1" hidden="1" customWidth="1"/>
    <col min="11" max="11" width="14" style="3" bestFit="1" customWidth="1"/>
    <col min="12" max="12" width="13.85546875" style="1" hidden="1" customWidth="1"/>
    <col min="13" max="13" width="14.28515625" style="3" bestFit="1" customWidth="1"/>
    <col min="14" max="14" width="14.85546875" style="3" bestFit="1" customWidth="1"/>
    <col min="15" max="16384" width="12.5703125" style="1"/>
  </cols>
  <sheetData>
    <row r="1" spans="1:14" x14ac:dyDescent="0.3">
      <c r="A1" s="5" t="s">
        <v>10</v>
      </c>
      <c r="B1" s="45"/>
    </row>
    <row r="2" spans="1:14" x14ac:dyDescent="0.3">
      <c r="A2" s="11" t="s">
        <v>8</v>
      </c>
      <c r="B2" s="13">
        <v>15600</v>
      </c>
      <c r="C2" s="39" t="s">
        <v>60</v>
      </c>
      <c r="F2" s="1"/>
      <c r="G2" s="1"/>
      <c r="H2" s="1"/>
      <c r="J2" s="3"/>
      <c r="L2" s="3"/>
      <c r="M2" s="1"/>
      <c r="N2" s="1"/>
    </row>
    <row r="3" spans="1:14" x14ac:dyDescent="0.3">
      <c r="A3" s="12" t="s">
        <v>4</v>
      </c>
      <c r="B3" s="47">
        <v>4500</v>
      </c>
      <c r="C3" s="13">
        <v>2200</v>
      </c>
      <c r="E3" s="17"/>
      <c r="F3" s="18"/>
      <c r="G3" s="1"/>
      <c r="J3" s="3"/>
      <c r="L3" s="3"/>
      <c r="M3" s="1"/>
      <c r="N3" s="1"/>
    </row>
    <row r="4" spans="1:14" x14ac:dyDescent="0.3">
      <c r="A4" s="40" t="s">
        <v>15</v>
      </c>
      <c r="B4" s="46">
        <f>ROUND((B2*B3),0)</f>
        <v>70200000</v>
      </c>
      <c r="C4" s="13">
        <f>C3*B2</f>
        <v>34320000</v>
      </c>
      <c r="E4" s="17"/>
      <c r="F4" s="19"/>
      <c r="G4" s="1"/>
      <c r="J4" s="3"/>
      <c r="L4" s="3"/>
      <c r="M4" s="1"/>
      <c r="N4" s="1"/>
    </row>
    <row r="5" spans="1:14" x14ac:dyDescent="0.3">
      <c r="A5" s="41"/>
      <c r="B5" s="48"/>
      <c r="C5" s="42"/>
      <c r="E5" s="17"/>
      <c r="F5" s="19"/>
      <c r="G5" s="1"/>
      <c r="J5" s="3"/>
      <c r="L5" s="3"/>
      <c r="M5" s="1"/>
      <c r="N5" s="1"/>
    </row>
    <row r="6" spans="1:14" x14ac:dyDescent="0.3">
      <c r="A6" s="5" t="s">
        <v>11</v>
      </c>
      <c r="B6" s="45"/>
      <c r="D6" s="16"/>
    </row>
    <row r="7" spans="1:14" s="68" customFormat="1" ht="55.5" customHeight="1" x14ac:dyDescent="0.25">
      <c r="A7" s="66" t="s">
        <v>63</v>
      </c>
      <c r="B7" s="67" t="s">
        <v>29</v>
      </c>
      <c r="C7" s="66" t="s">
        <v>62</v>
      </c>
      <c r="D7" s="66" t="s">
        <v>0</v>
      </c>
      <c r="E7" s="66" t="s">
        <v>1</v>
      </c>
      <c r="F7" s="66" t="s">
        <v>16</v>
      </c>
      <c r="G7" s="66" t="s">
        <v>17</v>
      </c>
      <c r="H7" s="66" t="s">
        <v>18</v>
      </c>
      <c r="I7" s="66" t="s">
        <v>2</v>
      </c>
      <c r="J7" s="66" t="s">
        <v>3</v>
      </c>
      <c r="K7" s="66" t="s">
        <v>13</v>
      </c>
      <c r="L7" s="66" t="s">
        <v>19</v>
      </c>
      <c r="M7" s="66" t="s">
        <v>14</v>
      </c>
      <c r="N7" s="66" t="s">
        <v>20</v>
      </c>
    </row>
    <row r="8" spans="1:14" s="21" customFormat="1" ht="16.5" customHeight="1" x14ac:dyDescent="0.2">
      <c r="A8" s="20"/>
      <c r="B8" s="49" t="s">
        <v>28</v>
      </c>
      <c r="C8" s="43"/>
      <c r="D8" s="43"/>
      <c r="E8" s="43"/>
      <c r="F8" s="2" t="s">
        <v>21</v>
      </c>
      <c r="G8" s="43"/>
      <c r="H8" s="43"/>
      <c r="I8" s="2"/>
      <c r="J8" s="2"/>
      <c r="K8" s="2" t="s">
        <v>21</v>
      </c>
      <c r="L8" s="2" t="s">
        <v>21</v>
      </c>
      <c r="M8" s="2" t="s">
        <v>21</v>
      </c>
      <c r="N8" s="2" t="s">
        <v>21</v>
      </c>
    </row>
    <row r="9" spans="1:14" s="21" customFormat="1" x14ac:dyDescent="0.3">
      <c r="A9" s="65" t="s">
        <v>61</v>
      </c>
      <c r="B9" s="61">
        <v>9</v>
      </c>
      <c r="C9" s="60">
        <v>1996</v>
      </c>
      <c r="D9" s="22">
        <v>2024</v>
      </c>
      <c r="E9" s="54">
        <v>60</v>
      </c>
      <c r="F9" s="54">
        <v>12000</v>
      </c>
      <c r="G9" s="54">
        <f>D9-C9</f>
        <v>28</v>
      </c>
      <c r="H9" s="54">
        <f>E9-G9</f>
        <v>32</v>
      </c>
      <c r="I9" s="54">
        <f>IF(G9&gt;=5,90*G9/E9,0)</f>
        <v>42</v>
      </c>
      <c r="J9" s="54">
        <f>F9/100*I9</f>
        <v>5040</v>
      </c>
      <c r="K9" s="54">
        <f>ROUND((F9-J9),0)</f>
        <v>6960</v>
      </c>
      <c r="L9" s="54">
        <f>N9-M9</f>
        <v>45360</v>
      </c>
      <c r="M9" s="54">
        <f>ROUND(K9*B9,0)</f>
        <v>62640</v>
      </c>
      <c r="N9" s="54">
        <f>ROUND(F9*B9,0)</f>
        <v>108000</v>
      </c>
    </row>
    <row r="10" spans="1:14" s="21" customFormat="1" x14ac:dyDescent="0.3">
      <c r="A10" s="65" t="s">
        <v>64</v>
      </c>
      <c r="B10" s="61">
        <v>9</v>
      </c>
      <c r="C10" s="60">
        <v>1996</v>
      </c>
      <c r="D10" s="22">
        <v>2024</v>
      </c>
      <c r="E10" s="54">
        <v>60</v>
      </c>
      <c r="F10" s="54">
        <v>12000</v>
      </c>
      <c r="G10" s="54">
        <f t="shared" ref="G10:G31" si="0">D10-C10</f>
        <v>28</v>
      </c>
      <c r="H10" s="54">
        <f t="shared" ref="H10:H31" si="1">E10-G10</f>
        <v>32</v>
      </c>
      <c r="I10" s="54">
        <f t="shared" ref="I10:I31" si="2">IF(G10&gt;=5,90*G10/E10,0)</f>
        <v>42</v>
      </c>
      <c r="J10" s="54">
        <f t="shared" ref="J10:J31" si="3">F10/100*I10</f>
        <v>5040</v>
      </c>
      <c r="K10" s="54">
        <f t="shared" ref="K10:K31" si="4">ROUND((F10-J10),0)</f>
        <v>6960</v>
      </c>
      <c r="L10" s="54">
        <f t="shared" ref="L10:L31" si="5">N10-M10</f>
        <v>45360</v>
      </c>
      <c r="M10" s="54">
        <f t="shared" ref="M10:M31" si="6">ROUND(K10*B10,0)</f>
        <v>62640</v>
      </c>
      <c r="N10" s="54">
        <f t="shared" ref="N10:N31" si="7">ROUND(F10*B10,0)</f>
        <v>108000</v>
      </c>
    </row>
    <row r="11" spans="1:14" s="21" customFormat="1" ht="33" x14ac:dyDescent="0.3">
      <c r="A11" s="65" t="s">
        <v>65</v>
      </c>
      <c r="B11" s="61">
        <v>45</v>
      </c>
      <c r="C11" s="60">
        <v>2017</v>
      </c>
      <c r="D11" s="22">
        <v>2024</v>
      </c>
      <c r="E11" s="54">
        <v>50</v>
      </c>
      <c r="F11" s="54">
        <v>12000</v>
      </c>
      <c r="G11" s="54">
        <f t="shared" si="0"/>
        <v>7</v>
      </c>
      <c r="H11" s="54">
        <f t="shared" si="1"/>
        <v>43</v>
      </c>
      <c r="I11" s="54">
        <f t="shared" si="2"/>
        <v>12.6</v>
      </c>
      <c r="J11" s="54">
        <f t="shared" si="3"/>
        <v>1512</v>
      </c>
      <c r="K11" s="54">
        <f t="shared" si="4"/>
        <v>10488</v>
      </c>
      <c r="L11" s="54">
        <f t="shared" si="5"/>
        <v>68040</v>
      </c>
      <c r="M11" s="54">
        <f t="shared" si="6"/>
        <v>471960</v>
      </c>
      <c r="N11" s="54">
        <f t="shared" si="7"/>
        <v>540000</v>
      </c>
    </row>
    <row r="12" spans="1:14" s="21" customFormat="1" x14ac:dyDescent="0.3">
      <c r="A12" s="65" t="s">
        <v>66</v>
      </c>
      <c r="B12" s="61">
        <v>25</v>
      </c>
      <c r="C12" s="60">
        <v>2013</v>
      </c>
      <c r="D12" s="22">
        <v>2024</v>
      </c>
      <c r="E12" s="54">
        <v>50</v>
      </c>
      <c r="F12" s="54">
        <v>12000</v>
      </c>
      <c r="G12" s="54">
        <f t="shared" si="0"/>
        <v>11</v>
      </c>
      <c r="H12" s="54">
        <f t="shared" si="1"/>
        <v>39</v>
      </c>
      <c r="I12" s="54">
        <f t="shared" si="2"/>
        <v>19.8</v>
      </c>
      <c r="J12" s="54">
        <f t="shared" si="3"/>
        <v>2376</v>
      </c>
      <c r="K12" s="54">
        <f t="shared" si="4"/>
        <v>9624</v>
      </c>
      <c r="L12" s="54">
        <f t="shared" si="5"/>
        <v>59400</v>
      </c>
      <c r="M12" s="54">
        <f t="shared" si="6"/>
        <v>240600</v>
      </c>
      <c r="N12" s="54">
        <f t="shared" si="7"/>
        <v>300000</v>
      </c>
    </row>
    <row r="13" spans="1:14" s="21" customFormat="1" x14ac:dyDescent="0.3">
      <c r="A13" s="69" t="s">
        <v>67</v>
      </c>
      <c r="B13" s="61"/>
      <c r="C13" s="60"/>
      <c r="D13" s="22">
        <v>2024</v>
      </c>
      <c r="E13" s="54"/>
      <c r="F13" s="54"/>
      <c r="G13" s="54"/>
      <c r="H13" s="54"/>
      <c r="I13" s="54"/>
      <c r="J13" s="54"/>
      <c r="K13" s="54"/>
      <c r="L13" s="54"/>
      <c r="M13" s="54"/>
      <c r="N13" s="54"/>
    </row>
    <row r="14" spans="1:14" s="21" customFormat="1" ht="18" customHeight="1" x14ac:dyDescent="0.3">
      <c r="A14" s="65" t="s">
        <v>32</v>
      </c>
      <c r="B14" s="61">
        <v>145</v>
      </c>
      <c r="C14" s="60">
        <v>1996</v>
      </c>
      <c r="D14" s="22">
        <v>2024</v>
      </c>
      <c r="E14" s="54">
        <v>60</v>
      </c>
      <c r="F14" s="54">
        <v>20000</v>
      </c>
      <c r="G14" s="54">
        <f t="shared" si="0"/>
        <v>28</v>
      </c>
      <c r="H14" s="54">
        <f t="shared" si="1"/>
        <v>32</v>
      </c>
      <c r="I14" s="54">
        <f t="shared" si="2"/>
        <v>42</v>
      </c>
      <c r="J14" s="54">
        <f t="shared" si="3"/>
        <v>8400</v>
      </c>
      <c r="K14" s="54">
        <f t="shared" si="4"/>
        <v>11600</v>
      </c>
      <c r="L14" s="54">
        <f t="shared" si="5"/>
        <v>1218000</v>
      </c>
      <c r="M14" s="54">
        <f t="shared" si="6"/>
        <v>1682000</v>
      </c>
      <c r="N14" s="54">
        <f t="shared" si="7"/>
        <v>2900000</v>
      </c>
    </row>
    <row r="15" spans="1:14" s="21" customFormat="1" x14ac:dyDescent="0.3">
      <c r="A15" s="65" t="s">
        <v>33</v>
      </c>
      <c r="B15" s="61">
        <v>145</v>
      </c>
      <c r="C15" s="60">
        <v>1996</v>
      </c>
      <c r="D15" s="22">
        <v>2024</v>
      </c>
      <c r="E15" s="54">
        <v>60</v>
      </c>
      <c r="F15" s="54">
        <v>18000</v>
      </c>
      <c r="G15" s="54">
        <f t="shared" si="0"/>
        <v>28</v>
      </c>
      <c r="H15" s="54">
        <f t="shared" si="1"/>
        <v>32</v>
      </c>
      <c r="I15" s="54">
        <f t="shared" si="2"/>
        <v>42</v>
      </c>
      <c r="J15" s="54">
        <f t="shared" si="3"/>
        <v>7560</v>
      </c>
      <c r="K15" s="54">
        <f t="shared" si="4"/>
        <v>10440</v>
      </c>
      <c r="L15" s="54">
        <f t="shared" si="5"/>
        <v>1096200</v>
      </c>
      <c r="M15" s="54">
        <f t="shared" si="6"/>
        <v>1513800</v>
      </c>
      <c r="N15" s="54">
        <f t="shared" si="7"/>
        <v>2610000</v>
      </c>
    </row>
    <row r="16" spans="1:14" s="21" customFormat="1" ht="33" x14ac:dyDescent="0.3">
      <c r="A16" s="65" t="s">
        <v>68</v>
      </c>
      <c r="B16" s="61">
        <v>810</v>
      </c>
      <c r="C16" s="60">
        <v>1996</v>
      </c>
      <c r="D16" s="22">
        <v>2024</v>
      </c>
      <c r="E16" s="54">
        <v>50</v>
      </c>
      <c r="F16" s="54">
        <v>18000</v>
      </c>
      <c r="G16" s="54">
        <f t="shared" si="0"/>
        <v>28</v>
      </c>
      <c r="H16" s="54">
        <f t="shared" si="1"/>
        <v>22</v>
      </c>
      <c r="I16" s="54">
        <f t="shared" si="2"/>
        <v>50.4</v>
      </c>
      <c r="J16" s="54">
        <f t="shared" si="3"/>
        <v>9072</v>
      </c>
      <c r="K16" s="54">
        <f t="shared" si="4"/>
        <v>8928</v>
      </c>
      <c r="L16" s="54">
        <f t="shared" si="5"/>
        <v>7348320</v>
      </c>
      <c r="M16" s="54">
        <f t="shared" si="6"/>
        <v>7231680</v>
      </c>
      <c r="N16" s="54">
        <f t="shared" si="7"/>
        <v>14580000</v>
      </c>
    </row>
    <row r="17" spans="1:14" s="21" customFormat="1" x14ac:dyDescent="0.3">
      <c r="A17" s="65" t="s">
        <v>69</v>
      </c>
      <c r="B17" s="61">
        <v>270</v>
      </c>
      <c r="C17" s="60">
        <v>1996</v>
      </c>
      <c r="D17" s="22">
        <v>2024</v>
      </c>
      <c r="E17" s="54">
        <v>50</v>
      </c>
      <c r="F17" s="54">
        <v>18000</v>
      </c>
      <c r="G17" s="54">
        <f t="shared" si="0"/>
        <v>28</v>
      </c>
      <c r="H17" s="54">
        <f t="shared" si="1"/>
        <v>22</v>
      </c>
      <c r="I17" s="54">
        <f t="shared" si="2"/>
        <v>50.4</v>
      </c>
      <c r="J17" s="54">
        <f t="shared" si="3"/>
        <v>9072</v>
      </c>
      <c r="K17" s="54">
        <f t="shared" si="4"/>
        <v>8928</v>
      </c>
      <c r="L17" s="54">
        <f t="shared" si="5"/>
        <v>2449440</v>
      </c>
      <c r="M17" s="54">
        <f t="shared" si="6"/>
        <v>2410560</v>
      </c>
      <c r="N17" s="54">
        <f t="shared" si="7"/>
        <v>4860000</v>
      </c>
    </row>
    <row r="18" spans="1:14" s="21" customFormat="1" x14ac:dyDescent="0.3">
      <c r="A18" s="65" t="s">
        <v>70</v>
      </c>
      <c r="B18" s="61">
        <v>1620</v>
      </c>
      <c r="C18" s="60">
        <v>2002</v>
      </c>
      <c r="D18" s="22">
        <v>2024</v>
      </c>
      <c r="E18" s="54">
        <v>50</v>
      </c>
      <c r="F18" s="54">
        <v>18000</v>
      </c>
      <c r="G18" s="54">
        <f t="shared" si="0"/>
        <v>22</v>
      </c>
      <c r="H18" s="54">
        <f t="shared" si="1"/>
        <v>28</v>
      </c>
      <c r="I18" s="54">
        <f t="shared" si="2"/>
        <v>39.6</v>
      </c>
      <c r="J18" s="54">
        <f t="shared" si="3"/>
        <v>7128</v>
      </c>
      <c r="K18" s="54">
        <f t="shared" si="4"/>
        <v>10872</v>
      </c>
      <c r="L18" s="54">
        <f t="shared" si="5"/>
        <v>11547360</v>
      </c>
      <c r="M18" s="54">
        <f t="shared" si="6"/>
        <v>17612640</v>
      </c>
      <c r="N18" s="54">
        <f t="shared" si="7"/>
        <v>29160000</v>
      </c>
    </row>
    <row r="19" spans="1:14" s="21" customFormat="1" ht="33" x14ac:dyDescent="0.3">
      <c r="A19" s="69" t="s">
        <v>71</v>
      </c>
      <c r="B19" s="61"/>
      <c r="C19" s="60"/>
      <c r="D19" s="22"/>
      <c r="E19" s="54"/>
      <c r="F19" s="54"/>
      <c r="G19" s="54"/>
      <c r="H19" s="54"/>
      <c r="I19" s="54"/>
      <c r="J19" s="54"/>
      <c r="K19" s="54"/>
      <c r="L19" s="54"/>
      <c r="M19" s="54"/>
      <c r="N19" s="54"/>
    </row>
    <row r="20" spans="1:14" s="21" customFormat="1" x14ac:dyDescent="0.3">
      <c r="A20" s="65" t="s">
        <v>32</v>
      </c>
      <c r="B20" s="61">
        <v>200</v>
      </c>
      <c r="C20" s="60">
        <v>1996</v>
      </c>
      <c r="D20" s="22">
        <v>2024</v>
      </c>
      <c r="E20" s="54">
        <v>60</v>
      </c>
      <c r="F20" s="54">
        <v>18000</v>
      </c>
      <c r="G20" s="54">
        <f t="shared" si="0"/>
        <v>28</v>
      </c>
      <c r="H20" s="54">
        <f t="shared" si="1"/>
        <v>32</v>
      </c>
      <c r="I20" s="54">
        <f t="shared" si="2"/>
        <v>42</v>
      </c>
      <c r="J20" s="54">
        <f t="shared" si="3"/>
        <v>7560</v>
      </c>
      <c r="K20" s="54">
        <f t="shared" si="4"/>
        <v>10440</v>
      </c>
      <c r="L20" s="54">
        <f t="shared" si="5"/>
        <v>1512000</v>
      </c>
      <c r="M20" s="54">
        <f t="shared" si="6"/>
        <v>2088000</v>
      </c>
      <c r="N20" s="54">
        <f t="shared" si="7"/>
        <v>3600000</v>
      </c>
    </row>
    <row r="21" spans="1:14" s="21" customFormat="1" x14ac:dyDescent="0.3">
      <c r="A21" s="65" t="s">
        <v>33</v>
      </c>
      <c r="B21" s="61">
        <v>200</v>
      </c>
      <c r="C21" s="60">
        <v>1996</v>
      </c>
      <c r="D21" s="22">
        <v>2024</v>
      </c>
      <c r="E21" s="54">
        <v>60</v>
      </c>
      <c r="F21" s="54">
        <v>18000</v>
      </c>
      <c r="G21" s="54">
        <f t="shared" si="0"/>
        <v>28</v>
      </c>
      <c r="H21" s="54">
        <f t="shared" si="1"/>
        <v>32</v>
      </c>
      <c r="I21" s="54">
        <f t="shared" si="2"/>
        <v>42</v>
      </c>
      <c r="J21" s="54">
        <f t="shared" si="3"/>
        <v>7560</v>
      </c>
      <c r="K21" s="54">
        <f t="shared" si="4"/>
        <v>10440</v>
      </c>
      <c r="L21" s="54">
        <f t="shared" si="5"/>
        <v>1512000</v>
      </c>
      <c r="M21" s="54">
        <f t="shared" si="6"/>
        <v>2088000</v>
      </c>
      <c r="N21" s="54">
        <f t="shared" si="7"/>
        <v>3600000</v>
      </c>
    </row>
    <row r="22" spans="1:14" s="21" customFormat="1" x14ac:dyDescent="0.3">
      <c r="A22" s="65" t="s">
        <v>72</v>
      </c>
      <c r="B22" s="61">
        <v>420</v>
      </c>
      <c r="C22" s="60">
        <v>2011</v>
      </c>
      <c r="D22" s="22">
        <v>2024</v>
      </c>
      <c r="E22" s="54">
        <v>50</v>
      </c>
      <c r="F22" s="54">
        <v>18000</v>
      </c>
      <c r="G22" s="54">
        <f t="shared" si="0"/>
        <v>13</v>
      </c>
      <c r="H22" s="54">
        <f t="shared" si="1"/>
        <v>37</v>
      </c>
      <c r="I22" s="54">
        <f t="shared" si="2"/>
        <v>23.4</v>
      </c>
      <c r="J22" s="54">
        <f t="shared" si="3"/>
        <v>4212</v>
      </c>
      <c r="K22" s="54">
        <f t="shared" si="4"/>
        <v>13788</v>
      </c>
      <c r="L22" s="54">
        <f t="shared" si="5"/>
        <v>1769040</v>
      </c>
      <c r="M22" s="54">
        <f t="shared" si="6"/>
        <v>5790960</v>
      </c>
      <c r="N22" s="54">
        <f t="shared" si="7"/>
        <v>7560000</v>
      </c>
    </row>
    <row r="23" spans="1:14" s="21" customFormat="1" ht="33" x14ac:dyDescent="0.3">
      <c r="A23" s="65" t="s">
        <v>73</v>
      </c>
      <c r="B23" s="61">
        <v>1689</v>
      </c>
      <c r="C23" s="60">
        <v>2017</v>
      </c>
      <c r="D23" s="22">
        <v>2024</v>
      </c>
      <c r="E23" s="54">
        <v>50</v>
      </c>
      <c r="F23" s="54">
        <v>18000</v>
      </c>
      <c r="G23" s="54">
        <f t="shared" si="0"/>
        <v>7</v>
      </c>
      <c r="H23" s="54">
        <f t="shared" si="1"/>
        <v>43</v>
      </c>
      <c r="I23" s="54">
        <f t="shared" si="2"/>
        <v>12.6</v>
      </c>
      <c r="J23" s="54">
        <f t="shared" si="3"/>
        <v>2268</v>
      </c>
      <c r="K23" s="54">
        <f t="shared" si="4"/>
        <v>15732</v>
      </c>
      <c r="L23" s="54">
        <f t="shared" si="5"/>
        <v>3830652</v>
      </c>
      <c r="M23" s="54">
        <f t="shared" si="6"/>
        <v>26571348</v>
      </c>
      <c r="N23" s="54">
        <f t="shared" si="7"/>
        <v>30402000</v>
      </c>
    </row>
    <row r="24" spans="1:14" s="21" customFormat="1" x14ac:dyDescent="0.3">
      <c r="A24" s="65" t="s">
        <v>74</v>
      </c>
      <c r="B24" s="61">
        <v>169.75</v>
      </c>
      <c r="C24" s="60">
        <v>1996</v>
      </c>
      <c r="D24" s="22">
        <v>2024</v>
      </c>
      <c r="E24" s="54">
        <v>50</v>
      </c>
      <c r="F24" s="54">
        <v>15000</v>
      </c>
      <c r="G24" s="54">
        <f t="shared" si="0"/>
        <v>28</v>
      </c>
      <c r="H24" s="54">
        <f t="shared" si="1"/>
        <v>22</v>
      </c>
      <c r="I24" s="54">
        <f t="shared" si="2"/>
        <v>50.4</v>
      </c>
      <c r="J24" s="54">
        <f t="shared" si="3"/>
        <v>7560</v>
      </c>
      <c r="K24" s="54">
        <f t="shared" si="4"/>
        <v>7440</v>
      </c>
      <c r="L24" s="54">
        <f t="shared" si="5"/>
        <v>1283310</v>
      </c>
      <c r="M24" s="54">
        <f t="shared" si="6"/>
        <v>1262940</v>
      </c>
      <c r="N24" s="54">
        <f t="shared" si="7"/>
        <v>2546250</v>
      </c>
    </row>
    <row r="25" spans="1:14" s="21" customFormat="1" x14ac:dyDescent="0.3">
      <c r="A25" s="65" t="s">
        <v>75</v>
      </c>
      <c r="B25" s="61">
        <v>169.75</v>
      </c>
      <c r="C25" s="60">
        <v>1996</v>
      </c>
      <c r="D25" s="22">
        <v>2024</v>
      </c>
      <c r="E25" s="54">
        <v>50</v>
      </c>
      <c r="F25" s="54">
        <v>15000</v>
      </c>
      <c r="G25" s="54">
        <f t="shared" si="0"/>
        <v>28</v>
      </c>
      <c r="H25" s="54">
        <f t="shared" si="1"/>
        <v>22</v>
      </c>
      <c r="I25" s="54">
        <f t="shared" si="2"/>
        <v>50.4</v>
      </c>
      <c r="J25" s="54">
        <f t="shared" si="3"/>
        <v>7560</v>
      </c>
      <c r="K25" s="54">
        <f t="shared" si="4"/>
        <v>7440</v>
      </c>
      <c r="L25" s="54">
        <f t="shared" si="5"/>
        <v>1283310</v>
      </c>
      <c r="M25" s="54">
        <f t="shared" si="6"/>
        <v>1262940</v>
      </c>
      <c r="N25" s="54">
        <f t="shared" si="7"/>
        <v>2546250</v>
      </c>
    </row>
    <row r="26" spans="1:14" s="21" customFormat="1" x14ac:dyDescent="0.3">
      <c r="A26" s="65" t="s">
        <v>78</v>
      </c>
      <c r="B26" s="61">
        <v>184</v>
      </c>
      <c r="C26" s="60">
        <v>1996</v>
      </c>
      <c r="D26" s="22">
        <v>2024</v>
      </c>
      <c r="E26" s="54">
        <v>50</v>
      </c>
      <c r="F26" s="54">
        <v>15000</v>
      </c>
      <c r="G26" s="54">
        <f t="shared" si="0"/>
        <v>28</v>
      </c>
      <c r="H26" s="54">
        <f t="shared" si="1"/>
        <v>22</v>
      </c>
      <c r="I26" s="54">
        <f t="shared" si="2"/>
        <v>50.4</v>
      </c>
      <c r="J26" s="54">
        <f t="shared" si="3"/>
        <v>7560</v>
      </c>
      <c r="K26" s="54">
        <f t="shared" si="4"/>
        <v>7440</v>
      </c>
      <c r="L26" s="54">
        <f t="shared" si="5"/>
        <v>1391040</v>
      </c>
      <c r="M26" s="54">
        <f t="shared" si="6"/>
        <v>1368960</v>
      </c>
      <c r="N26" s="54">
        <f t="shared" si="7"/>
        <v>2760000</v>
      </c>
    </row>
    <row r="27" spans="1:14" s="21" customFormat="1" x14ac:dyDescent="0.3">
      <c r="A27" s="65" t="s">
        <v>76</v>
      </c>
      <c r="B27" s="61">
        <v>288.89999999999998</v>
      </c>
      <c r="C27" s="60">
        <v>2011</v>
      </c>
      <c r="D27" s="22">
        <v>2024</v>
      </c>
      <c r="E27" s="54">
        <v>50</v>
      </c>
      <c r="F27" s="54">
        <v>15000</v>
      </c>
      <c r="G27" s="54">
        <f t="shared" si="0"/>
        <v>13</v>
      </c>
      <c r="H27" s="54">
        <f t="shared" si="1"/>
        <v>37</v>
      </c>
      <c r="I27" s="54">
        <f t="shared" si="2"/>
        <v>23.4</v>
      </c>
      <c r="J27" s="54">
        <f t="shared" si="3"/>
        <v>3510</v>
      </c>
      <c r="K27" s="54">
        <f t="shared" si="4"/>
        <v>11490</v>
      </c>
      <c r="L27" s="54">
        <f t="shared" si="5"/>
        <v>1014039</v>
      </c>
      <c r="M27" s="54">
        <f t="shared" si="6"/>
        <v>3319461</v>
      </c>
      <c r="N27" s="54">
        <f t="shared" si="7"/>
        <v>4333500</v>
      </c>
    </row>
    <row r="28" spans="1:14" s="21" customFormat="1" x14ac:dyDescent="0.3">
      <c r="A28" s="69" t="s">
        <v>77</v>
      </c>
      <c r="B28" s="61"/>
      <c r="C28" s="60"/>
      <c r="D28" s="22"/>
      <c r="E28" s="54"/>
      <c r="F28" s="54"/>
      <c r="G28" s="54"/>
      <c r="H28" s="54"/>
      <c r="I28" s="54"/>
      <c r="J28" s="54"/>
      <c r="K28" s="54"/>
      <c r="L28" s="54"/>
      <c r="M28" s="54"/>
      <c r="N28" s="54">
        <f t="shared" si="7"/>
        <v>0</v>
      </c>
    </row>
    <row r="29" spans="1:14" s="21" customFormat="1" x14ac:dyDescent="0.3">
      <c r="A29" s="65" t="s">
        <v>32</v>
      </c>
      <c r="B29" s="61">
        <v>276</v>
      </c>
      <c r="C29" s="60">
        <v>1996</v>
      </c>
      <c r="D29" s="22">
        <v>2024</v>
      </c>
      <c r="E29" s="54">
        <v>60</v>
      </c>
      <c r="F29" s="54">
        <v>20000</v>
      </c>
      <c r="G29" s="54">
        <f t="shared" si="0"/>
        <v>28</v>
      </c>
      <c r="H29" s="54">
        <f t="shared" si="1"/>
        <v>32</v>
      </c>
      <c r="I29" s="54">
        <f t="shared" si="2"/>
        <v>42</v>
      </c>
      <c r="J29" s="54">
        <f t="shared" si="3"/>
        <v>8400</v>
      </c>
      <c r="K29" s="54">
        <f t="shared" si="4"/>
        <v>11600</v>
      </c>
      <c r="L29" s="54">
        <f t="shared" si="5"/>
        <v>2318400</v>
      </c>
      <c r="M29" s="54">
        <f t="shared" si="6"/>
        <v>3201600</v>
      </c>
      <c r="N29" s="54">
        <f t="shared" si="7"/>
        <v>5520000</v>
      </c>
    </row>
    <row r="30" spans="1:14" s="21" customFormat="1" x14ac:dyDescent="0.3">
      <c r="A30" s="65" t="s">
        <v>33</v>
      </c>
      <c r="B30" s="61">
        <v>276</v>
      </c>
      <c r="C30" s="60">
        <v>1996</v>
      </c>
      <c r="D30" s="22">
        <v>2024</v>
      </c>
      <c r="E30" s="54">
        <v>60</v>
      </c>
      <c r="F30" s="54">
        <v>20000</v>
      </c>
      <c r="G30" s="54">
        <f t="shared" ref="G30" si="8">D30-C30</f>
        <v>28</v>
      </c>
      <c r="H30" s="54">
        <f t="shared" ref="H30" si="9">E30-G30</f>
        <v>32</v>
      </c>
      <c r="I30" s="54">
        <f t="shared" ref="I30" si="10">IF(G30&gt;=5,90*G30/E30,0)</f>
        <v>42</v>
      </c>
      <c r="J30" s="54">
        <f t="shared" ref="J30" si="11">F30/100*I30</f>
        <v>8400</v>
      </c>
      <c r="K30" s="54">
        <f t="shared" ref="K30" si="12">ROUND((F30-J30),0)</f>
        <v>11600</v>
      </c>
      <c r="L30" s="54">
        <f t="shared" ref="L30" si="13">N30-M30</f>
        <v>2318400</v>
      </c>
      <c r="M30" s="54">
        <f t="shared" ref="M30" si="14">ROUND(K30*B30,0)</f>
        <v>3201600</v>
      </c>
      <c r="N30" s="54">
        <f t="shared" ref="N30" si="15">ROUND(F30*B30,0)</f>
        <v>5520000</v>
      </c>
    </row>
    <row r="31" spans="1:14" s="21" customFormat="1" x14ac:dyDescent="0.3">
      <c r="A31" s="65" t="s">
        <v>42</v>
      </c>
      <c r="B31" s="61">
        <v>60</v>
      </c>
      <c r="C31" s="60">
        <v>1996</v>
      </c>
      <c r="D31" s="22">
        <v>2024</v>
      </c>
      <c r="E31" s="54">
        <v>50</v>
      </c>
      <c r="F31" s="54">
        <v>12000</v>
      </c>
      <c r="G31" s="54">
        <f t="shared" si="0"/>
        <v>28</v>
      </c>
      <c r="H31" s="54">
        <f t="shared" si="1"/>
        <v>22</v>
      </c>
      <c r="I31" s="54">
        <f t="shared" si="2"/>
        <v>50.4</v>
      </c>
      <c r="J31" s="54">
        <f t="shared" si="3"/>
        <v>6048</v>
      </c>
      <c r="K31" s="54">
        <f t="shared" si="4"/>
        <v>5952</v>
      </c>
      <c r="L31" s="54">
        <f t="shared" si="5"/>
        <v>362880</v>
      </c>
      <c r="M31" s="54">
        <f t="shared" si="6"/>
        <v>357120</v>
      </c>
      <c r="N31" s="54">
        <f t="shared" si="7"/>
        <v>720000</v>
      </c>
    </row>
    <row r="32" spans="1:14" s="25" customFormat="1" x14ac:dyDescent="0.3">
      <c r="A32" s="24" t="s">
        <v>22</v>
      </c>
      <c r="B32" s="58">
        <f>SUM(B9:B31)</f>
        <v>7011.4</v>
      </c>
      <c r="C32" s="57"/>
      <c r="D32" s="57"/>
      <c r="E32" s="55"/>
      <c r="F32" s="54"/>
      <c r="G32" s="56"/>
      <c r="H32" s="56"/>
      <c r="I32" s="56"/>
      <c r="J32" s="56"/>
      <c r="K32" s="56"/>
      <c r="L32" s="58">
        <f>SUM(L9:L31)</f>
        <v>42472551</v>
      </c>
      <c r="M32" s="58">
        <f>SUM(M9:M31)</f>
        <v>81801449</v>
      </c>
      <c r="N32" s="58">
        <f>SUM(N9:N31)</f>
        <v>124274000</v>
      </c>
    </row>
    <row r="33" spans="1:14" x14ac:dyDescent="0.3">
      <c r="B33" s="50"/>
      <c r="C33" s="23"/>
      <c r="D33" s="23"/>
      <c r="E33" s="23"/>
      <c r="F33" s="54"/>
      <c r="G33" s="27"/>
      <c r="H33" s="27"/>
      <c r="I33" s="27"/>
      <c r="J33" s="23"/>
      <c r="K33" s="28"/>
      <c r="L33" s="29"/>
      <c r="M33" s="62"/>
      <c r="N33" s="30"/>
    </row>
    <row r="34" spans="1:14" x14ac:dyDescent="0.3">
      <c r="A34" s="70" t="s">
        <v>23</v>
      </c>
      <c r="B34" s="70"/>
      <c r="C34" s="23"/>
      <c r="D34" s="23"/>
      <c r="F34" s="30"/>
      <c r="G34" s="30"/>
      <c r="H34" s="1"/>
      <c r="I34" s="1"/>
      <c r="K34" s="1"/>
      <c r="M34" s="1"/>
      <c r="N34" s="1"/>
    </row>
    <row r="35" spans="1:14" x14ac:dyDescent="0.3">
      <c r="A35" s="11" t="s">
        <v>24</v>
      </c>
      <c r="B35" s="46">
        <v>0</v>
      </c>
      <c r="C35" s="23"/>
      <c r="D35" s="23"/>
      <c r="F35" s="30"/>
      <c r="G35" s="30"/>
      <c r="H35" s="1"/>
      <c r="I35" s="1"/>
      <c r="K35" s="1"/>
      <c r="M35" s="1"/>
      <c r="N35" s="1"/>
    </row>
    <row r="36" spans="1:14" x14ac:dyDescent="0.3">
      <c r="A36" s="12" t="s">
        <v>4</v>
      </c>
      <c r="B36" s="47">
        <v>0</v>
      </c>
      <c r="C36" s="23"/>
      <c r="D36" s="23"/>
      <c r="F36" s="30"/>
      <c r="G36" s="30"/>
      <c r="H36" s="1" t="s">
        <v>31</v>
      </c>
      <c r="I36" s="1"/>
      <c r="K36" s="1"/>
      <c r="M36" s="1"/>
      <c r="N36" s="1"/>
    </row>
    <row r="37" spans="1:14" x14ac:dyDescent="0.3">
      <c r="A37" s="12" t="s">
        <v>5</v>
      </c>
      <c r="B37" s="46">
        <f>ROUND((B35*B36),0)</f>
        <v>0</v>
      </c>
      <c r="C37" s="23"/>
      <c r="D37" s="23"/>
      <c r="F37" s="30"/>
      <c r="G37" s="30"/>
      <c r="H37" s="1"/>
      <c r="I37" s="1"/>
      <c r="K37" s="1"/>
      <c r="M37" s="1"/>
      <c r="N37" s="1"/>
    </row>
    <row r="38" spans="1:14" x14ac:dyDescent="0.3">
      <c r="A38" s="26"/>
      <c r="B38" s="59"/>
      <c r="C38" s="23"/>
      <c r="D38" s="23"/>
      <c r="F38" s="30"/>
      <c r="G38" s="30"/>
      <c r="H38" s="1"/>
      <c r="I38" s="1"/>
      <c r="K38" s="1"/>
      <c r="M38" s="1"/>
      <c r="N38" s="1"/>
    </row>
    <row r="39" spans="1:14" ht="16.5" customHeight="1" x14ac:dyDescent="0.3">
      <c r="A39" s="71" t="s">
        <v>12</v>
      </c>
      <c r="B39" s="72"/>
      <c r="C39" s="23"/>
      <c r="D39" s="27"/>
      <c r="F39" s="27"/>
      <c r="G39" s="1"/>
      <c r="H39" s="1"/>
      <c r="I39" s="1"/>
      <c r="K39" s="1"/>
      <c r="M39" s="1"/>
      <c r="N39" s="1"/>
    </row>
    <row r="40" spans="1:14" x14ac:dyDescent="0.3">
      <c r="A40" s="11" t="s">
        <v>8</v>
      </c>
      <c r="B40" s="46">
        <f>B2-B32+B21+B15+B30</f>
        <v>9209.6</v>
      </c>
      <c r="C40" s="31"/>
      <c r="D40" s="3"/>
      <c r="G40" s="1"/>
      <c r="H40" s="1"/>
      <c r="I40" s="1"/>
      <c r="K40" s="1"/>
      <c r="M40" s="1"/>
      <c r="N40" s="1"/>
    </row>
    <row r="41" spans="1:14" x14ac:dyDescent="0.3">
      <c r="A41" s="12" t="s">
        <v>4</v>
      </c>
      <c r="B41" s="47">
        <v>1000</v>
      </c>
      <c r="C41" s="16"/>
      <c r="D41" s="3"/>
      <c r="G41" s="1"/>
      <c r="H41" s="1"/>
      <c r="I41" s="1"/>
      <c r="K41" s="1"/>
      <c r="M41" s="1"/>
      <c r="N41" s="1"/>
    </row>
    <row r="42" spans="1:14" x14ac:dyDescent="0.3">
      <c r="A42" s="12" t="s">
        <v>5</v>
      </c>
      <c r="B42" s="46">
        <f>ROUND((B40*B41),0)</f>
        <v>9209600</v>
      </c>
      <c r="C42" s="4"/>
      <c r="D42" s="3"/>
      <c r="G42" s="1"/>
      <c r="H42" s="1"/>
      <c r="I42" s="1"/>
      <c r="K42" s="1"/>
      <c r="M42" s="1"/>
      <c r="N42" s="1"/>
    </row>
    <row r="43" spans="1:14" x14ac:dyDescent="0.3">
      <c r="B43" s="51"/>
      <c r="C43" s="4"/>
      <c r="D43" s="4"/>
      <c r="F43" s="10"/>
      <c r="H43" s="6"/>
      <c r="I43" s="6"/>
      <c r="L43" s="10"/>
    </row>
    <row r="44" spans="1:14" x14ac:dyDescent="0.3">
      <c r="A44" s="73" t="s">
        <v>79</v>
      </c>
      <c r="B44" s="74"/>
      <c r="C44" s="10"/>
      <c r="D44" s="3"/>
      <c r="E44" s="6"/>
      <c r="F44" s="6"/>
      <c r="G44" s="1"/>
      <c r="I44" s="10"/>
      <c r="J44" s="3"/>
      <c r="L44" s="3"/>
      <c r="M44" s="1"/>
      <c r="N44" s="1"/>
    </row>
    <row r="45" spans="1:14" x14ac:dyDescent="0.3">
      <c r="A45" s="32" t="s">
        <v>10</v>
      </c>
      <c r="B45" s="46">
        <f>B4</f>
        <v>70200000</v>
      </c>
      <c r="C45" s="8"/>
      <c r="D45" s="8"/>
      <c r="E45" s="9"/>
      <c r="F45" s="9"/>
      <c r="G45" s="1"/>
      <c r="I45" s="7"/>
      <c r="J45" s="3"/>
      <c r="L45" s="3"/>
      <c r="M45" s="1"/>
      <c r="N45" s="1"/>
    </row>
    <row r="46" spans="1:14" x14ac:dyDescent="0.3">
      <c r="A46" s="32" t="s">
        <v>11</v>
      </c>
      <c r="B46" s="46">
        <f>M32</f>
        <v>81801449</v>
      </c>
      <c r="C46" s="8"/>
      <c r="D46" s="8"/>
      <c r="E46" s="9"/>
      <c r="F46" s="9"/>
      <c r="G46" s="1"/>
      <c r="I46" s="9"/>
      <c r="J46" s="3"/>
      <c r="L46" s="3"/>
      <c r="M46" s="1"/>
      <c r="N46" s="1"/>
    </row>
    <row r="47" spans="1:14" ht="33" x14ac:dyDescent="0.3">
      <c r="A47" s="32" t="s">
        <v>25</v>
      </c>
      <c r="B47" s="46">
        <f>B37</f>
        <v>0</v>
      </c>
      <c r="C47" s="8"/>
      <c r="D47" s="8"/>
      <c r="E47" s="9"/>
      <c r="F47" s="9"/>
      <c r="G47" s="1"/>
      <c r="I47" s="9"/>
      <c r="J47" s="3"/>
      <c r="L47" s="3"/>
      <c r="M47" s="1"/>
      <c r="N47" s="1"/>
    </row>
    <row r="48" spans="1:14" x14ac:dyDescent="0.3">
      <c r="A48" s="32" t="s">
        <v>9</v>
      </c>
      <c r="B48" s="46">
        <f>B42</f>
        <v>9209600</v>
      </c>
      <c r="C48" s="8"/>
      <c r="D48" s="8"/>
      <c r="E48" s="9"/>
      <c r="F48" s="9"/>
      <c r="G48" s="1"/>
      <c r="I48" s="9"/>
      <c r="J48" s="3"/>
      <c r="L48" s="3"/>
      <c r="M48" s="1"/>
      <c r="N48" s="1"/>
    </row>
    <row r="49" spans="1:14" x14ac:dyDescent="0.3">
      <c r="A49" s="33" t="s">
        <v>30</v>
      </c>
      <c r="B49" s="52">
        <f>B45+B46+B47+B48</f>
        <v>161211049</v>
      </c>
      <c r="C49" s="7"/>
      <c r="D49" s="3"/>
      <c r="E49" s="3"/>
      <c r="G49" s="1"/>
      <c r="I49" s="1"/>
      <c r="J49" s="3"/>
      <c r="L49" s="3"/>
      <c r="M49" s="1"/>
      <c r="N49" s="1"/>
    </row>
    <row r="50" spans="1:14" x14ac:dyDescent="0.3">
      <c r="A50" s="33" t="s">
        <v>6</v>
      </c>
      <c r="B50" s="52">
        <f>ROUND(B49*0.9,0)</f>
        <v>145089944</v>
      </c>
      <c r="C50" s="7"/>
      <c r="D50" s="3"/>
      <c r="E50" s="14"/>
      <c r="F50" s="14"/>
      <c r="G50" s="1"/>
      <c r="I50" s="1"/>
      <c r="J50" s="3"/>
      <c r="L50" s="3"/>
      <c r="M50" s="1"/>
      <c r="N50" s="1"/>
    </row>
    <row r="51" spans="1:14" x14ac:dyDescent="0.3">
      <c r="A51" s="33" t="s">
        <v>7</v>
      </c>
      <c r="B51" s="52">
        <f>MROUND(B49*80%,1)</f>
        <v>128968839</v>
      </c>
      <c r="C51" s="7"/>
      <c r="D51" s="3"/>
      <c r="E51" s="14"/>
      <c r="F51" s="14"/>
      <c r="G51" s="1"/>
      <c r="I51" s="1"/>
      <c r="J51" s="3"/>
      <c r="L51" s="3"/>
      <c r="M51" s="1"/>
      <c r="N51" s="1"/>
    </row>
    <row r="52" spans="1:14" x14ac:dyDescent="0.3">
      <c r="A52" s="33" t="s">
        <v>26</v>
      </c>
      <c r="B52" s="52">
        <f>N32</f>
        <v>124274000</v>
      </c>
      <c r="C52" s="3"/>
      <c r="D52" s="3"/>
      <c r="E52" s="3"/>
      <c r="G52" s="1"/>
      <c r="I52" s="1"/>
      <c r="J52" s="3"/>
      <c r="L52" s="34"/>
      <c r="M52" s="1"/>
      <c r="N52" s="1"/>
    </row>
    <row r="53" spans="1:14" x14ac:dyDescent="0.3">
      <c r="A53" s="32" t="s">
        <v>27</v>
      </c>
      <c r="B53" s="52">
        <f>C4+M32</f>
        <v>116121449</v>
      </c>
      <c r="C53" s="3"/>
      <c r="D53" s="3"/>
      <c r="E53" s="3"/>
      <c r="G53" s="1"/>
      <c r="I53" s="1"/>
      <c r="J53" s="3"/>
      <c r="L53" s="34"/>
      <c r="M53" s="1"/>
      <c r="N53" s="1"/>
    </row>
    <row r="54" spans="1:14" x14ac:dyDescent="0.3">
      <c r="A54" s="1"/>
    </row>
    <row r="55" spans="1:14" x14ac:dyDescent="0.3">
      <c r="A55" s="1"/>
      <c r="L55" s="35"/>
    </row>
    <row r="56" spans="1:14" x14ac:dyDescent="0.3">
      <c r="A56" s="1"/>
      <c r="L56" s="35"/>
    </row>
    <row r="57" spans="1:14" x14ac:dyDescent="0.3">
      <c r="A57" s="1"/>
      <c r="L57" s="35"/>
    </row>
    <row r="58" spans="1:14" x14ac:dyDescent="0.3">
      <c r="A58" s="1"/>
      <c r="L58" s="35"/>
    </row>
    <row r="59" spans="1:14" x14ac:dyDescent="0.3">
      <c r="A59" s="1"/>
      <c r="L59" s="35"/>
    </row>
    <row r="60" spans="1:14" x14ac:dyDescent="0.3">
      <c r="A60" s="1"/>
      <c r="F60" s="3">
        <v>16</v>
      </c>
      <c r="L60" s="35"/>
    </row>
    <row r="61" spans="1:14" x14ac:dyDescent="0.3">
      <c r="A61" s="1"/>
      <c r="L61" s="35"/>
    </row>
    <row r="62" spans="1:14" x14ac:dyDescent="0.3">
      <c r="A62" s="1"/>
    </row>
    <row r="63" spans="1:14" x14ac:dyDescent="0.3">
      <c r="A63" s="1"/>
    </row>
    <row r="64" spans="1:14" x14ac:dyDescent="0.3">
      <c r="A64" s="1"/>
      <c r="B64" s="45"/>
    </row>
    <row r="65" spans="1:10" x14ac:dyDescent="0.3">
      <c r="A65" s="1"/>
      <c r="B65" s="45"/>
    </row>
    <row r="66" spans="1:10" x14ac:dyDescent="0.3">
      <c r="A66" s="1"/>
      <c r="B66" s="45"/>
    </row>
    <row r="67" spans="1:10" x14ac:dyDescent="0.3">
      <c r="A67" s="1"/>
      <c r="B67" s="45"/>
    </row>
    <row r="68" spans="1:10" x14ac:dyDescent="0.3">
      <c r="A68" s="1"/>
      <c r="B68" s="45"/>
    </row>
    <row r="69" spans="1:10" x14ac:dyDescent="0.3">
      <c r="A69" s="1"/>
      <c r="B69" s="45"/>
    </row>
    <row r="70" spans="1:10" x14ac:dyDescent="0.3">
      <c r="A70" s="1"/>
      <c r="B70" s="45"/>
    </row>
    <row r="71" spans="1:10" x14ac:dyDescent="0.3">
      <c r="A71" s="1"/>
      <c r="B71" s="45"/>
    </row>
    <row r="72" spans="1:10" x14ac:dyDescent="0.3">
      <c r="A72" s="1"/>
      <c r="B72" s="45"/>
    </row>
    <row r="73" spans="1:10" x14ac:dyDescent="0.3">
      <c r="A73" s="1"/>
      <c r="B73" s="45"/>
      <c r="F73" s="36"/>
      <c r="G73" s="36"/>
      <c r="H73" s="36"/>
      <c r="I73" s="36"/>
      <c r="J73" s="5"/>
    </row>
    <row r="74" spans="1:10" x14ac:dyDescent="0.3">
      <c r="A74" s="1"/>
      <c r="B74" s="45"/>
      <c r="F74" s="34"/>
      <c r="G74" s="1"/>
      <c r="H74" s="34"/>
      <c r="I74" s="34"/>
    </row>
    <row r="75" spans="1:10" x14ac:dyDescent="0.3">
      <c r="A75" s="1"/>
      <c r="B75" s="45"/>
      <c r="F75" s="34"/>
      <c r="G75" s="34"/>
      <c r="H75" s="44"/>
      <c r="I75" s="44"/>
    </row>
    <row r="76" spans="1:10" x14ac:dyDescent="0.3">
      <c r="A76" s="1"/>
      <c r="B76" s="45"/>
      <c r="F76" s="34"/>
      <c r="G76" s="34"/>
      <c r="H76" s="34"/>
      <c r="I76" s="34"/>
    </row>
    <row r="77" spans="1:10" x14ac:dyDescent="0.3">
      <c r="A77" s="1"/>
      <c r="B77" s="45"/>
      <c r="F77" s="34"/>
      <c r="G77" s="37"/>
      <c r="H77" s="34"/>
      <c r="I77" s="34"/>
    </row>
    <row r="78" spans="1:10" x14ac:dyDescent="0.3">
      <c r="A78" s="1"/>
      <c r="B78" s="45"/>
      <c r="F78" s="34"/>
      <c r="G78" s="34"/>
      <c r="H78" s="34"/>
      <c r="I78" s="34"/>
    </row>
    <row r="79" spans="1:10" x14ac:dyDescent="0.3">
      <c r="A79" s="1"/>
      <c r="B79" s="45"/>
      <c r="F79" s="34"/>
      <c r="G79" s="34"/>
      <c r="H79" s="34"/>
      <c r="I79" s="34"/>
    </row>
    <row r="80" spans="1:10" x14ac:dyDescent="0.3">
      <c r="A80" s="1"/>
      <c r="B80" s="45"/>
      <c r="F80" s="34"/>
      <c r="G80" s="34"/>
      <c r="H80" s="34"/>
      <c r="I80" s="34"/>
    </row>
    <row r="81" spans="1:9" x14ac:dyDescent="0.3">
      <c r="A81" s="1"/>
      <c r="B81" s="45"/>
      <c r="F81" s="34"/>
      <c r="G81" s="34"/>
      <c r="H81" s="34"/>
      <c r="I81" s="34"/>
    </row>
    <row r="82" spans="1:9" x14ac:dyDescent="0.3">
      <c r="A82" s="1"/>
      <c r="B82" s="45"/>
      <c r="F82" s="34"/>
      <c r="G82" s="34"/>
      <c r="H82" s="34"/>
      <c r="I82" s="34"/>
    </row>
    <row r="83" spans="1:9" x14ac:dyDescent="0.3">
      <c r="A83" s="1"/>
      <c r="B83" s="45"/>
      <c r="F83" s="34"/>
      <c r="G83" s="34"/>
      <c r="H83" s="34"/>
      <c r="I83" s="34"/>
    </row>
    <row r="84" spans="1:9" x14ac:dyDescent="0.3">
      <c r="A84" s="1"/>
      <c r="B84" s="45"/>
    </row>
    <row r="85" spans="1:9" x14ac:dyDescent="0.3">
      <c r="A85" s="1"/>
      <c r="B85" s="45"/>
    </row>
    <row r="86" spans="1:9" x14ac:dyDescent="0.3">
      <c r="A86" s="1"/>
      <c r="B86" s="45"/>
    </row>
    <row r="87" spans="1:9" x14ac:dyDescent="0.3">
      <c r="A87" s="1"/>
      <c r="B87" s="45"/>
    </row>
    <row r="88" spans="1:9" x14ac:dyDescent="0.3">
      <c r="A88" s="1"/>
      <c r="B88" s="45"/>
    </row>
    <row r="89" spans="1:9" x14ac:dyDescent="0.3">
      <c r="A89" s="1"/>
      <c r="B89" s="45"/>
      <c r="F89" s="38"/>
    </row>
    <row r="90" spans="1:9" x14ac:dyDescent="0.3">
      <c r="A90" s="1"/>
      <c r="B90" s="45"/>
      <c r="F90" s="38"/>
    </row>
    <row r="91" spans="1:9" x14ac:dyDescent="0.3">
      <c r="A91" s="1"/>
      <c r="B91" s="45"/>
      <c r="F91" s="38"/>
    </row>
    <row r="92" spans="1:9" x14ac:dyDescent="0.3">
      <c r="A92" s="1"/>
      <c r="B92" s="45"/>
      <c r="F92" s="38"/>
    </row>
    <row r="93" spans="1:9" x14ac:dyDescent="0.3">
      <c r="A93" s="1"/>
      <c r="B93" s="45"/>
      <c r="F93" s="38"/>
    </row>
    <row r="94" spans="1:9" x14ac:dyDescent="0.3">
      <c r="A94" s="1"/>
      <c r="B94" s="45"/>
      <c r="F94" s="38"/>
    </row>
    <row r="95" spans="1:9" x14ac:dyDescent="0.3">
      <c r="A95" s="1"/>
      <c r="B95" s="45"/>
      <c r="F95" s="38"/>
    </row>
    <row r="96" spans="1:9" x14ac:dyDescent="0.3">
      <c r="A96" s="1"/>
      <c r="B96" s="45"/>
      <c r="F96" s="38"/>
    </row>
    <row r="97" spans="1:6" x14ac:dyDescent="0.3">
      <c r="A97" s="1"/>
      <c r="B97" s="45"/>
      <c r="F97" s="38"/>
    </row>
    <row r="98" spans="1:6" x14ac:dyDescent="0.3">
      <c r="A98" s="1"/>
      <c r="B98" s="45"/>
      <c r="F98" s="38"/>
    </row>
    <row r="99" spans="1:6" x14ac:dyDescent="0.3">
      <c r="A99" s="1"/>
      <c r="B99" s="45"/>
    </row>
    <row r="100" spans="1:6" x14ac:dyDescent="0.3">
      <c r="A100" s="1"/>
      <c r="B100" s="45"/>
    </row>
    <row r="101" spans="1:6" x14ac:dyDescent="0.3">
      <c r="A101" s="1"/>
      <c r="B101" s="45"/>
    </row>
    <row r="102" spans="1:6" x14ac:dyDescent="0.3">
      <c r="A102" s="1"/>
      <c r="B102" s="45"/>
    </row>
    <row r="103" spans="1:6" x14ac:dyDescent="0.3">
      <c r="A103" s="1"/>
      <c r="B103" s="45"/>
    </row>
    <row r="104" spans="1:6" x14ac:dyDescent="0.3">
      <c r="A104" s="1"/>
      <c r="B104" s="45"/>
    </row>
    <row r="105" spans="1:6" x14ac:dyDescent="0.3">
      <c r="A105" s="1"/>
      <c r="B105" s="45"/>
    </row>
    <row r="106" spans="1:6" x14ac:dyDescent="0.3">
      <c r="A106" s="1"/>
      <c r="B106" s="45"/>
    </row>
    <row r="107" spans="1:6" x14ac:dyDescent="0.3">
      <c r="A107" s="1"/>
      <c r="B107" s="45"/>
    </row>
    <row r="108" spans="1:6" x14ac:dyDescent="0.3">
      <c r="A108" s="1"/>
      <c r="B108" s="45"/>
    </row>
    <row r="109" spans="1:6" x14ac:dyDescent="0.3">
      <c r="A109" s="1"/>
      <c r="B109" s="45"/>
    </row>
    <row r="110" spans="1:6" x14ac:dyDescent="0.3">
      <c r="A110" s="1"/>
      <c r="B110" s="45"/>
    </row>
    <row r="111" spans="1:6" x14ac:dyDescent="0.3">
      <c r="A111" s="1"/>
      <c r="B111" s="45"/>
    </row>
    <row r="112" spans="1:6" x14ac:dyDescent="0.3">
      <c r="A112" s="1"/>
      <c r="B112" s="45"/>
    </row>
    <row r="113" spans="1:2" x14ac:dyDescent="0.3">
      <c r="A113" s="1"/>
      <c r="B113" s="45"/>
    </row>
    <row r="114" spans="1:2" x14ac:dyDescent="0.3">
      <c r="A114" s="1"/>
      <c r="B114" s="45"/>
    </row>
    <row r="115" spans="1:2" x14ac:dyDescent="0.3">
      <c r="A115" s="1"/>
      <c r="B115" s="45"/>
    </row>
    <row r="116" spans="1:2" x14ac:dyDescent="0.3">
      <c r="A116" s="1"/>
      <c r="B116" s="45"/>
    </row>
    <row r="117" spans="1:2" x14ac:dyDescent="0.3">
      <c r="A117" s="1"/>
      <c r="B117" s="45"/>
    </row>
    <row r="118" spans="1:2" x14ac:dyDescent="0.3">
      <c r="A118" s="1"/>
      <c r="B118" s="45"/>
    </row>
    <row r="119" spans="1:2" x14ac:dyDescent="0.3">
      <c r="A119" s="1"/>
      <c r="B119" s="45"/>
    </row>
    <row r="120" spans="1:2" x14ac:dyDescent="0.3">
      <c r="A120" s="1"/>
      <c r="B120" s="45"/>
    </row>
    <row r="121" spans="1:2" x14ac:dyDescent="0.3">
      <c r="A121" s="1"/>
      <c r="B121" s="45"/>
    </row>
    <row r="122" spans="1:2" x14ac:dyDescent="0.3">
      <c r="A122" s="1"/>
      <c r="B122" s="45"/>
    </row>
    <row r="123" spans="1:2" x14ac:dyDescent="0.3">
      <c r="A123" s="1"/>
      <c r="B123" s="45"/>
    </row>
    <row r="124" spans="1:2" x14ac:dyDescent="0.3">
      <c r="A124" s="1"/>
      <c r="B124" s="45"/>
    </row>
    <row r="125" spans="1:2" x14ac:dyDescent="0.3">
      <c r="A125" s="1"/>
      <c r="B125" s="45"/>
    </row>
    <row r="126" spans="1:2" x14ac:dyDescent="0.3">
      <c r="A126" s="1"/>
      <c r="B126" s="45"/>
    </row>
    <row r="127" spans="1:2" x14ac:dyDescent="0.3">
      <c r="A127" s="1"/>
      <c r="B127" s="45"/>
    </row>
    <row r="128" spans="1:2" x14ac:dyDescent="0.3">
      <c r="A128" s="1"/>
      <c r="B128" s="45"/>
    </row>
    <row r="129" spans="1:2" x14ac:dyDescent="0.3">
      <c r="A129" s="1"/>
      <c r="B129" s="45"/>
    </row>
    <row r="130" spans="1:2" x14ac:dyDescent="0.3">
      <c r="A130" s="1"/>
      <c r="B130" s="45"/>
    </row>
    <row r="131" spans="1:2" x14ac:dyDescent="0.3">
      <c r="A131" s="1"/>
      <c r="B131" s="45"/>
    </row>
    <row r="132" spans="1:2" x14ac:dyDescent="0.3">
      <c r="A132" s="1"/>
      <c r="B132" s="45"/>
    </row>
    <row r="133" spans="1:2" x14ac:dyDescent="0.3">
      <c r="A133" s="1"/>
      <c r="B133" s="45"/>
    </row>
    <row r="134" spans="1:2" x14ac:dyDescent="0.3">
      <c r="A134" s="1"/>
      <c r="B134" s="45"/>
    </row>
    <row r="135" spans="1:2" x14ac:dyDescent="0.3">
      <c r="A135" s="1"/>
      <c r="B135" s="45"/>
    </row>
    <row r="136" spans="1:2" x14ac:dyDescent="0.3">
      <c r="A136" s="1"/>
      <c r="B136" s="45"/>
    </row>
    <row r="137" spans="1:2" x14ac:dyDescent="0.3">
      <c r="A137" s="1"/>
      <c r="B137" s="45"/>
    </row>
    <row r="138" spans="1:2" x14ac:dyDescent="0.3">
      <c r="A138" s="1"/>
      <c r="B138" s="45"/>
    </row>
    <row r="139" spans="1:2" x14ac:dyDescent="0.3">
      <c r="A139" s="1"/>
      <c r="B139" s="45"/>
    </row>
    <row r="140" spans="1:2" x14ac:dyDescent="0.3">
      <c r="A140" s="1"/>
      <c r="B140" s="45"/>
    </row>
    <row r="141" spans="1:2" x14ac:dyDescent="0.3">
      <c r="A141" s="1"/>
      <c r="B141" s="45"/>
    </row>
    <row r="142" spans="1:2" x14ac:dyDescent="0.3">
      <c r="A142" s="1"/>
      <c r="B142" s="45"/>
    </row>
    <row r="143" spans="1:2" x14ac:dyDescent="0.3">
      <c r="A143" s="1"/>
      <c r="B143" s="45"/>
    </row>
    <row r="144" spans="1:2" x14ac:dyDescent="0.3">
      <c r="A144" s="1"/>
      <c r="B144" s="45"/>
    </row>
    <row r="145" spans="1:2" x14ac:dyDescent="0.3">
      <c r="A145" s="1"/>
      <c r="B145" s="45"/>
    </row>
    <row r="146" spans="1:2" x14ac:dyDescent="0.3">
      <c r="A146" s="1"/>
      <c r="B146" s="45"/>
    </row>
    <row r="147" spans="1:2" x14ac:dyDescent="0.3">
      <c r="A147" s="1"/>
      <c r="B147" s="45"/>
    </row>
    <row r="148" spans="1:2" x14ac:dyDescent="0.3">
      <c r="A148" s="1"/>
      <c r="B148" s="45"/>
    </row>
    <row r="149" spans="1:2" x14ac:dyDescent="0.3">
      <c r="A149" s="1"/>
      <c r="B149" s="45"/>
    </row>
    <row r="150" spans="1:2" x14ac:dyDescent="0.3">
      <c r="A150" s="1"/>
      <c r="B150" s="45"/>
    </row>
    <row r="151" spans="1:2" x14ac:dyDescent="0.3">
      <c r="A151" s="1"/>
      <c r="B151" s="45"/>
    </row>
    <row r="152" spans="1:2" x14ac:dyDescent="0.3">
      <c r="A152" s="1"/>
      <c r="B152" s="45"/>
    </row>
    <row r="153" spans="1:2" x14ac:dyDescent="0.3">
      <c r="A153" s="1"/>
      <c r="B153" s="45"/>
    </row>
    <row r="154" spans="1:2" x14ac:dyDescent="0.3">
      <c r="A154" s="1"/>
      <c r="B154" s="45"/>
    </row>
    <row r="155" spans="1:2" x14ac:dyDescent="0.3">
      <c r="A155" s="1"/>
      <c r="B155" s="45"/>
    </row>
    <row r="156" spans="1:2" x14ac:dyDescent="0.3">
      <c r="A156" s="1"/>
      <c r="B156" s="45"/>
    </row>
    <row r="157" spans="1:2" x14ac:dyDescent="0.3">
      <c r="A157" s="1"/>
      <c r="B157" s="45"/>
    </row>
    <row r="158" spans="1:2" x14ac:dyDescent="0.3">
      <c r="A158" s="1"/>
      <c r="B158" s="45"/>
    </row>
    <row r="159" spans="1:2" x14ac:dyDescent="0.3">
      <c r="A159" s="1"/>
      <c r="B159" s="45"/>
    </row>
    <row r="160" spans="1:2" x14ac:dyDescent="0.3">
      <c r="A160" s="1"/>
      <c r="B160" s="45"/>
    </row>
    <row r="161" spans="1:2" x14ac:dyDescent="0.3">
      <c r="A161" s="1"/>
      <c r="B161" s="45"/>
    </row>
    <row r="162" spans="1:2" x14ac:dyDescent="0.3">
      <c r="A162" s="1"/>
      <c r="B162" s="45"/>
    </row>
    <row r="163" spans="1:2" x14ac:dyDescent="0.3">
      <c r="A163" s="1"/>
      <c r="B163" s="45"/>
    </row>
    <row r="164" spans="1:2" x14ac:dyDescent="0.3">
      <c r="A164" s="1"/>
      <c r="B164" s="45"/>
    </row>
    <row r="165" spans="1:2" x14ac:dyDescent="0.3">
      <c r="A165" s="1"/>
      <c r="B165" s="45"/>
    </row>
    <row r="166" spans="1:2" x14ac:dyDescent="0.3">
      <c r="A166" s="1"/>
      <c r="B166" s="45"/>
    </row>
    <row r="167" spans="1:2" x14ac:dyDescent="0.3">
      <c r="A167" s="1"/>
      <c r="B167" s="45"/>
    </row>
    <row r="168" spans="1:2" x14ac:dyDescent="0.3">
      <c r="A168" s="1"/>
      <c r="B168" s="45"/>
    </row>
    <row r="169" spans="1:2" x14ac:dyDescent="0.3">
      <c r="A169" s="1"/>
      <c r="B169" s="45"/>
    </row>
    <row r="170" spans="1:2" x14ac:dyDescent="0.3">
      <c r="A170" s="1"/>
      <c r="B170" s="45"/>
    </row>
    <row r="171" spans="1:2" x14ac:dyDescent="0.3">
      <c r="A171" s="1"/>
      <c r="B171" s="45"/>
    </row>
    <row r="172" spans="1:2" x14ac:dyDescent="0.3">
      <c r="A172" s="1"/>
      <c r="B172" s="45"/>
    </row>
    <row r="173" spans="1:2" x14ac:dyDescent="0.3">
      <c r="A173" s="1"/>
      <c r="B173" s="45"/>
    </row>
    <row r="174" spans="1:2" x14ac:dyDescent="0.3">
      <c r="A174" s="1"/>
      <c r="B174" s="45"/>
    </row>
    <row r="175" spans="1:2" x14ac:dyDescent="0.3">
      <c r="A175" s="1"/>
      <c r="B175" s="45"/>
    </row>
    <row r="176" spans="1:2" x14ac:dyDescent="0.3">
      <c r="A176" s="1"/>
      <c r="B176" s="45"/>
    </row>
    <row r="177" spans="1:2" x14ac:dyDescent="0.3">
      <c r="A177" s="1"/>
      <c r="B177" s="45"/>
    </row>
    <row r="178" spans="1:2" x14ac:dyDescent="0.3">
      <c r="A178" s="1"/>
      <c r="B178" s="45"/>
    </row>
    <row r="179" spans="1:2" x14ac:dyDescent="0.3">
      <c r="A179" s="1"/>
      <c r="B179" s="45"/>
    </row>
    <row r="180" spans="1:2" x14ac:dyDescent="0.3">
      <c r="A180" s="1"/>
      <c r="B180" s="45"/>
    </row>
    <row r="181" spans="1:2" x14ac:dyDescent="0.3">
      <c r="A181" s="1"/>
      <c r="B181" s="45"/>
    </row>
    <row r="182" spans="1:2" x14ac:dyDescent="0.3">
      <c r="A182" s="1"/>
      <c r="B182" s="45"/>
    </row>
    <row r="183" spans="1:2" x14ac:dyDescent="0.3">
      <c r="A183" s="1"/>
      <c r="B183" s="45"/>
    </row>
    <row r="184" spans="1:2" x14ac:dyDescent="0.3">
      <c r="A184" s="1"/>
      <c r="B184" s="45"/>
    </row>
    <row r="185" spans="1:2" x14ac:dyDescent="0.3">
      <c r="A185" s="1"/>
      <c r="B185" s="45"/>
    </row>
    <row r="186" spans="1:2" x14ac:dyDescent="0.3">
      <c r="A186" s="1"/>
      <c r="B186" s="45"/>
    </row>
    <row r="187" spans="1:2" x14ac:dyDescent="0.3">
      <c r="A187" s="1"/>
      <c r="B187" s="45"/>
    </row>
    <row r="188" spans="1:2" x14ac:dyDescent="0.3">
      <c r="A188" s="1"/>
      <c r="B188" s="45"/>
    </row>
    <row r="189" spans="1:2" x14ac:dyDescent="0.3">
      <c r="A189" s="1"/>
      <c r="B189" s="45"/>
    </row>
  </sheetData>
  <mergeCells count="3">
    <mergeCell ref="A34:B34"/>
    <mergeCell ref="A39:B39"/>
    <mergeCell ref="A44:B44"/>
  </mergeCells>
  <phoneticPr fontId="11" type="noConversion"/>
  <pageMargins left="0" right="0" top="0" bottom="0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E1662-8308-4484-9FB8-B1157D83D01C}">
  <dimension ref="A1:C25"/>
  <sheetViews>
    <sheetView topLeftCell="A2" workbookViewId="0">
      <selection activeCell="A2" sqref="A2:C25"/>
    </sheetView>
  </sheetViews>
  <sheetFormatPr defaultRowHeight="15" x14ac:dyDescent="0.25"/>
  <cols>
    <col min="1" max="1" width="20.7109375" bestFit="1" customWidth="1"/>
    <col min="2" max="2" width="21.85546875" customWidth="1"/>
    <col min="3" max="3" width="40" customWidth="1"/>
  </cols>
  <sheetData>
    <row r="1" spans="1:3" x14ac:dyDescent="0.25">
      <c r="A1" s="64" t="s">
        <v>34</v>
      </c>
    </row>
    <row r="2" spans="1:3" ht="16.5" x14ac:dyDescent="0.25">
      <c r="A2" s="20" t="s">
        <v>34</v>
      </c>
      <c r="B2" s="20" t="s">
        <v>49</v>
      </c>
      <c r="C2" s="20" t="s">
        <v>59</v>
      </c>
    </row>
    <row r="3" spans="1:3" ht="16.5" x14ac:dyDescent="0.25">
      <c r="A3" s="20" t="s">
        <v>37</v>
      </c>
      <c r="B3" s="81" t="s">
        <v>51</v>
      </c>
      <c r="C3" s="63"/>
    </row>
    <row r="4" spans="1:3" ht="49.5" x14ac:dyDescent="0.3">
      <c r="A4" s="60" t="s">
        <v>32</v>
      </c>
      <c r="B4" s="81"/>
      <c r="C4" s="65" t="s">
        <v>50</v>
      </c>
    </row>
    <row r="5" spans="1:3" ht="33" x14ac:dyDescent="0.3">
      <c r="A5" s="60" t="s">
        <v>38</v>
      </c>
      <c r="B5" s="81"/>
      <c r="C5" s="65" t="s">
        <v>52</v>
      </c>
    </row>
    <row r="6" spans="1:3" ht="49.5" customHeight="1" x14ac:dyDescent="0.3">
      <c r="A6" s="60" t="s">
        <v>33</v>
      </c>
      <c r="B6" s="81"/>
      <c r="C6" s="82" t="s">
        <v>54</v>
      </c>
    </row>
    <row r="7" spans="1:3" ht="16.5" x14ac:dyDescent="0.25">
      <c r="A7" s="20" t="s">
        <v>39</v>
      </c>
      <c r="B7" s="81"/>
      <c r="C7" s="82"/>
    </row>
    <row r="8" spans="1:3" ht="16.5" x14ac:dyDescent="0.3">
      <c r="A8" s="60" t="s">
        <v>32</v>
      </c>
      <c r="B8" s="81"/>
      <c r="C8" s="82"/>
    </row>
    <row r="9" spans="1:3" ht="16.5" x14ac:dyDescent="0.3">
      <c r="A9" s="60" t="s">
        <v>33</v>
      </c>
      <c r="B9" s="81"/>
      <c r="C9" s="82"/>
    </row>
    <row r="10" spans="1:3" ht="16.5" x14ac:dyDescent="0.25">
      <c r="A10" s="20" t="s">
        <v>40</v>
      </c>
      <c r="B10" s="81"/>
      <c r="C10" s="82"/>
    </row>
    <row r="11" spans="1:3" ht="16.5" x14ac:dyDescent="0.3">
      <c r="A11" s="60" t="s">
        <v>32</v>
      </c>
      <c r="B11" s="81"/>
      <c r="C11" s="82"/>
    </row>
    <row r="12" spans="1:3" ht="16.5" x14ac:dyDescent="0.25">
      <c r="A12" s="20" t="s">
        <v>35</v>
      </c>
      <c r="B12" s="81"/>
      <c r="C12" s="82"/>
    </row>
    <row r="13" spans="1:3" ht="16.5" x14ac:dyDescent="0.3">
      <c r="A13" s="60" t="s">
        <v>32</v>
      </c>
      <c r="B13" s="81"/>
      <c r="C13" s="82"/>
    </row>
    <row r="14" spans="1:3" ht="33" x14ac:dyDescent="0.3">
      <c r="A14" s="60" t="s">
        <v>36</v>
      </c>
      <c r="B14" s="81"/>
      <c r="C14" s="65" t="s">
        <v>53</v>
      </c>
    </row>
    <row r="15" spans="1:3" ht="33.75" customHeight="1" x14ac:dyDescent="0.3">
      <c r="A15" s="60" t="s">
        <v>33</v>
      </c>
      <c r="B15" s="81"/>
      <c r="C15" s="81" t="s">
        <v>54</v>
      </c>
    </row>
    <row r="16" spans="1:3" ht="16.5" x14ac:dyDescent="0.25">
      <c r="A16" s="20" t="s">
        <v>39</v>
      </c>
      <c r="B16" s="81"/>
      <c r="C16" s="81"/>
    </row>
    <row r="17" spans="1:3" ht="16.5" x14ac:dyDescent="0.3">
      <c r="A17" s="60" t="s">
        <v>32</v>
      </c>
      <c r="B17" s="81"/>
      <c r="C17" s="81"/>
    </row>
    <row r="18" spans="1:3" ht="33" customHeight="1" x14ac:dyDescent="0.3">
      <c r="A18" s="60" t="s">
        <v>41</v>
      </c>
      <c r="B18" s="83" t="s">
        <v>55</v>
      </c>
      <c r="C18" s="85" t="s">
        <v>56</v>
      </c>
    </row>
    <row r="19" spans="1:3" ht="16.5" x14ac:dyDescent="0.3">
      <c r="A19" s="60" t="s">
        <v>42</v>
      </c>
      <c r="B19" s="84"/>
      <c r="C19" s="86"/>
    </row>
    <row r="20" spans="1:3" ht="16.5" x14ac:dyDescent="0.25">
      <c r="A20" s="20" t="s">
        <v>48</v>
      </c>
      <c r="B20" s="75" t="s">
        <v>57</v>
      </c>
      <c r="C20" s="78" t="s">
        <v>58</v>
      </c>
    </row>
    <row r="21" spans="1:3" ht="16.5" x14ac:dyDescent="0.3">
      <c r="A21" s="60" t="s">
        <v>43</v>
      </c>
      <c r="B21" s="76"/>
      <c r="C21" s="79"/>
    </row>
    <row r="22" spans="1:3" ht="16.5" x14ac:dyDescent="0.3">
      <c r="A22" s="60" t="s">
        <v>44</v>
      </c>
      <c r="B22" s="76"/>
      <c r="C22" s="79"/>
    </row>
    <row r="23" spans="1:3" ht="16.5" x14ac:dyDescent="0.3">
      <c r="A23" s="60" t="s">
        <v>45</v>
      </c>
      <c r="B23" s="76"/>
      <c r="C23" s="79"/>
    </row>
    <row r="24" spans="1:3" ht="16.5" x14ac:dyDescent="0.3">
      <c r="A24" s="60" t="s">
        <v>46</v>
      </c>
      <c r="B24" s="76"/>
      <c r="C24" s="79"/>
    </row>
    <row r="25" spans="1:3" ht="16.5" x14ac:dyDescent="0.3">
      <c r="A25" s="60" t="s">
        <v>47</v>
      </c>
      <c r="B25" s="77"/>
      <c r="C25" s="80"/>
    </row>
  </sheetData>
  <mergeCells count="7">
    <mergeCell ref="B20:B25"/>
    <mergeCell ref="C20:C25"/>
    <mergeCell ref="B3:B17"/>
    <mergeCell ref="C6:C13"/>
    <mergeCell ref="C15:C17"/>
    <mergeCell ref="B18:B19"/>
    <mergeCell ref="C18:C1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30926-FCB4-4191-94CB-71348EEAB90A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07910-1C61-48CE-8215-2178440B3D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760F9-6C7F-4381-ACE7-CFE1F3E10EE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3E7B-CBFA-443F-8E96-6A5A5E2A1457}">
  <dimension ref="A1"/>
  <sheetViews>
    <sheetView workbookViewId="0">
      <selection activeCell="T26" sqref="T2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Valuation VCIPL</vt:lpstr>
      <vt:lpstr>Sheet1</vt:lpstr>
      <vt:lpstr>Circle Rate</vt:lpstr>
      <vt:lpstr>Sheet3</vt:lpstr>
      <vt:lpstr>Sheet4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dcterms:created xsi:type="dcterms:W3CDTF">2014-10-16T12:20:47Z</dcterms:created>
  <dcterms:modified xsi:type="dcterms:W3CDTF">2024-05-03T11:31:25Z</dcterms:modified>
</cp:coreProperties>
</file>