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NUJ NIGAM - Cosmos - Approx\"/>
    </mc:Choice>
  </mc:AlternateContent>
  <xr:revisionPtr revIDLastSave="0" documentId="13_ncr:1_{B4ACF32F-3306-479D-9D83-0A76EA2BA5F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1" i="21" l="1"/>
  <c r="R7" i="20"/>
  <c r="T22" i="14"/>
  <c r="V47" i="4"/>
  <c r="V43" i="4"/>
  <c r="E39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9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<sst xmlns="http://schemas.openxmlformats.org/spreadsheetml/2006/main" count="45" uniqueCount="40">
  <si>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</si>
  <si>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</si>
  <si>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</si>
  <si>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</si>
  <si>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</si>
  <si>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</si>
  <si>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</si>
  <si>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</si>
  <si>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</si>
  <si>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</si>
  <si>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</si>
  <si>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</si>
  <si>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</si>
  <si>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</si>
  <si>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</si>
  <si>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</si>
  <si>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</si>
  <si>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</si>
  <si>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</si>
  <si>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</si>
  <si>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</si>
  <si>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</si>
  <si>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</si>
  <si>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</si>
  <si>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</si>
  <si>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</si>
  <si>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</si>
  <si>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</si>
  <si>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</si>
  <si>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</si>
  <si>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</si>
  <si>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</si>
  <si>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</si>
  <si>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</si>
  <si>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</si>
  <si>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</si>
  <si>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</si>
  <si>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Ghatkopar (West) Branch ) - ANUJ NIGAM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</si>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</sst>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8" fillId="0" borderId="2" xfId="0" applyFont="1" applyBorder="1"/>
    <xf numFmtId="0" fontId="8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43" fontId="9" fillId="0" borderId="0" xfId="0" applyNumberFormat="1" applyFont="1" applyFill="1"/>
    <xf numFmtId="43" fontId="10" fillId="0" borderId="0" xfId="0" applyNumberFormat="1" applyFont="1" applyFill="1"/>
    <xf numFmtId="0" fontId="11" fillId="0" borderId="4" xfId="1" applyNumberFormat="1" applyFont="1" applyFill="1" applyBorder="1"/>
    <xf numFmtId="0" fontId="12" fillId="0" borderId="4" xfId="0" applyFont="1" applyBorder="1"/>
    <xf numFmtId="0" fontId="13" fillId="0" borderId="0" xfId="0" applyFont="1"/>
    <xf numFmtId="0" fontId="14" fillId="0" borderId="4" xfId="1" applyNumberFormat="1" applyFont="1" applyFill="1" applyBorder="1" applyAlignment="1">
      <alignment wrapText="1"/>
    </xf>
    <xf numFmtId="0" fontId="0" fillId="0" borderId="4" xfId="0" applyBorder="1"/>
    <xf numFmtId="0" fontId="14" fillId="0" borderId="4" xfId="1" applyNumberFormat="1" applyFont="1" applyFill="1" applyBorder="1"/>
    <xf numFmtId="0" fontId="11" fillId="0" borderId="4" xfId="0" applyFont="1" applyBorder="1"/>
    <xf numFmtId="43" fontId="0" fillId="0" borderId="4" xfId="0" applyNumberForma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164" fontId="13" fillId="0" borderId="0" xfId="0" applyNumberFormat="1" applyFont="1"/>
    <xf numFmtId="43" fontId="15" fillId="3" borderId="4" xfId="0" applyNumberFormat="1" applyFont="1" applyFill="1" applyBorder="1"/>
    <xf numFmtId="43" fontId="16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39</xdr:row>
      <xdr:rowOff>96236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8AE55-5C6B-4D9F-8F34-F7312CE0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068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42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A48F5-2F00-4F62-BEB6-E83EE47E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2C595-DF79-4BEF-A19E-7410C96D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325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105647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DA5CD1-C5E0-4C3E-A682-825F1035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249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39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CD332E-7B13-4867-B726-9DE552E0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6096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6F372-AFFF-464D-85B4-A564500C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32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C3558-6D9A-4C9D-9D51-7603B8EA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030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98F8C-D596-4B62-84E9-3FBC163BC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064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0</xdr:row>
      <xdr:rowOff>0</xdr:rowOff>
    </xdr:from>
    <xdr:to>
      <xdr:col>16</xdr:col>
      <xdr:colOff>153624</xdr:colOff>
      <xdr:row>34</xdr:row>
      <xdr:rowOff>86641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78E5A9-4304-4B18-ADEF-2C613B2D2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0"/>
          <a:ext cx="8773749" cy="6563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1062</v>
      </c>
      <c r="C3" s="4">
        <f>B3*1.2</f>
        <v>1274.3999999999999</v>
      </c>
      <c r="D3" s="4">
        <f t="shared" ref="D3:D14" si="2">C3*1.2</f>
        <v>1529.2799999999997</v>
      </c>
      <c r="E3" s="5">
        <f t="shared" ref="E3:E14" si="3">R3</f>
        <v>26500000</v>
      </c>
      <c r="F3" s="9">
        <f t="shared" ref="F3:F14" si="4">ROUND((E3/B3),0)</f>
        <v>24953</v>
      </c>
      <c r="G3" s="9">
        <f t="shared" ref="G3:G14" si="5">ROUND((E3/C3),0)</f>
        <v>20794</v>
      </c>
      <c r="H3" s="9">
        <f t="shared" ref="H3:H14" si="6">ROUND((E3/D3),0)</f>
        <v>17328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1062</v>
      </c>
      <c r="R3" s="2">
        <v>26500000</v>
      </c>
    </row>
    <row r="4" spans="1:20" x14ac:dyDescent="0.25">
      <c r="A4" s="4">
        <f t="shared" si="0"/>
        <v>0</v>
      </c>
      <c r="B4" s="4">
        <f t="shared" si="1"/>
        <v>1062</v>
      </c>
      <c r="C4" s="4">
        <f t="shared" ref="C4:C14" si="9">B4*1.2</f>
        <v>1274.3999999999999</v>
      </c>
      <c r="D4" s="4">
        <f t="shared" si="2"/>
        <v>1529.2799999999997</v>
      </c>
      <c r="E4" s="5">
        <f t="shared" si="3"/>
        <v>32000000</v>
      </c>
      <c r="F4" s="9">
        <f t="shared" si="4"/>
        <v>30132</v>
      </c>
      <c r="G4" s="9">
        <f t="shared" si="5"/>
        <v>25110</v>
      </c>
      <c r="H4" s="9">
        <f t="shared" si="6"/>
        <v>20925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1062</v>
      </c>
      <c r="R4" s="2">
        <v>32000000</v>
      </c>
    </row>
    <row r="5" spans="1:20" x14ac:dyDescent="0.25">
      <c r="A5" s="4">
        <f t="shared" si="0"/>
        <v>0</v>
      </c>
      <c r="B5" s="4">
        <f t="shared" si="1"/>
        <v>796</v>
      </c>
      <c r="C5" s="4">
        <f t="shared" si="9"/>
        <v>955.19999999999993</v>
      </c>
      <c r="D5" s="4">
        <f t="shared" si="2"/>
        <v>1146.2399999999998</v>
      </c>
      <c r="E5" s="5">
        <f t="shared" si="3"/>
        <v>21500000</v>
      </c>
      <c r="F5" s="4">
        <f t="shared" si="4"/>
        <v>27010</v>
      </c>
      <c r="G5" s="4">
        <f t="shared" si="5"/>
        <v>22508</v>
      </c>
      <c r="H5" s="9">
        <f t="shared" si="6"/>
        <v>18757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796</v>
      </c>
      <c r="R5" s="2">
        <v>21500000</v>
      </c>
    </row>
    <row r="6" spans="1:20" x14ac:dyDescent="0.25">
      <c r="A6" s="4">
        <f t="shared" ref="A6:A11" si="10">N6</f>
        <v>0</v>
      </c>
      <c r="B6" s="4">
        <f t="shared" ref="B6:B11" si="11">Q6</f>
        <v>1047.5</v>
      </c>
      <c r="C6" s="4">
        <f t="shared" ref="C6:C11" si="12">B6*1.2</f>
        <v>1257</v>
      </c>
      <c r="D6" s="4">
        <f t="shared" ref="D6:D11" si="13">C6*1.2</f>
        <v>1508.3999999999999</v>
      </c>
      <c r="E6" s="5">
        <f t="shared" ref="E6:E11" si="14">R6</f>
        <v>29000000</v>
      </c>
      <c r="F6" s="4">
        <f t="shared" ref="F6:F11" si="15">ROUND((E6/B6),0)</f>
        <v>27685</v>
      </c>
      <c r="G6" s="4">
        <f t="shared" ref="G6:G11" si="16">ROUND((E6/C6),0)</f>
        <v>23071</v>
      </c>
      <c r="H6" s="9">
        <f t="shared" ref="H6:H11" si="17">ROUND((E6/D6),0)</f>
        <v>19226</v>
      </c>
      <c r="I6" s="4" t="e">
        <f>#REF!</f>
        <v>#REF!</v>
      </c>
      <c r="J6" s="4">
        <f t="shared" ref="J6:J11" si="18">S6</f>
        <v>0</v>
      </c>
      <c r="O6">
        <v>0</v>
      </c>
      <c r="P6">
        <v>1257</v>
      </c>
      <c r="Q6">
        <f t="shared" ref="Q6:Q11" si="19">P6/1.2</f>
        <v>1047.5</v>
      </c>
      <c r="R6" s="2">
        <v>29000000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ref="P6:P11" si="31">O10/1.2</f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1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675</v>
      </c>
      <c r="C16" s="4">
        <f>B16*1.2</f>
        <v>810</v>
      </c>
      <c r="D16" s="4">
        <f t="shared" ref="D16:D32" si="34">C16*1.2</f>
        <v>972</v>
      </c>
      <c r="E16" s="5">
        <f t="shared" ref="E16:E32" si="35">R16</f>
        <v>19500000</v>
      </c>
      <c r="F16" s="9">
        <f t="shared" ref="F16:F32" si="36">ROUND((E16/B16),0)</f>
        <v>28889</v>
      </c>
      <c r="G16" s="9">
        <f t="shared" ref="G16:G32" si="37">ROUND((E16/C16),0)</f>
        <v>24074</v>
      </c>
      <c r="H16" s="9">
        <f t="shared" ref="H16:H32" si="38">ROUND((E16/D16),0)</f>
        <v>20062</v>
      </c>
      <c r="I16" s="4" t="e">
        <f>#REF!</f>
        <v>#REF!</v>
      </c>
      <c r="J16" s="4">
        <f t="shared" ref="J16:J32" si="39">S16</f>
        <v>0</v>
      </c>
      <c r="O16">
        <v>0</v>
      </c>
      <c r="P16">
        <v>810</v>
      </c>
      <c r="Q16">
        <f t="shared" ref="P16:Q32" si="40">P16/1.2</f>
        <v>675</v>
      </c>
      <c r="R16" s="2">
        <v>19500000</v>
      </c>
    </row>
    <row r="17" spans="1:18" ht="14.25" customHeight="1" x14ac:dyDescent="0.25">
      <c r="A17" s="4">
        <f t="shared" si="32"/>
        <v>0</v>
      </c>
      <c r="B17" s="4">
        <f t="shared" si="33"/>
        <v>1041.6666666666667</v>
      </c>
      <c r="C17" s="4">
        <f t="shared" ref="C17:C32" si="41">B17*1.2</f>
        <v>1250</v>
      </c>
      <c r="D17" s="4">
        <f t="shared" si="34"/>
        <v>1500</v>
      </c>
      <c r="E17" s="5">
        <f t="shared" si="35"/>
        <v>31000000</v>
      </c>
      <c r="F17" s="9">
        <f t="shared" si="36"/>
        <v>29760</v>
      </c>
      <c r="G17" s="9">
        <f t="shared" si="37"/>
        <v>24800</v>
      </c>
      <c r="H17" s="9">
        <f t="shared" si="38"/>
        <v>20667</v>
      </c>
      <c r="I17" s="4" t="e">
        <f>#REF!</f>
        <v>#REF!</v>
      </c>
      <c r="J17" s="4">
        <f t="shared" si="39"/>
        <v>0</v>
      </c>
      <c r="O17">
        <v>0</v>
      </c>
      <c r="P17">
        <v>1250</v>
      </c>
      <c r="Q17">
        <f t="shared" si="40"/>
        <v>1041.6666666666667</v>
      </c>
      <c r="R17" s="2">
        <v>31000000</v>
      </c>
    </row>
    <row r="18" spans="1:18" ht="14.25" customHeight="1" x14ac:dyDescent="0.25">
      <c r="A18" s="4">
        <f t="shared" si="32"/>
        <v>0</v>
      </c>
      <c r="B18" s="4">
        <f t="shared" si="33"/>
        <v>941.66666666666674</v>
      </c>
      <c r="C18" s="4">
        <f t="shared" si="41"/>
        <v>1130</v>
      </c>
      <c r="D18" s="4">
        <f t="shared" si="34"/>
        <v>1356</v>
      </c>
      <c r="E18" s="5">
        <f t="shared" si="35"/>
        <v>32500000</v>
      </c>
      <c r="F18" s="9">
        <f t="shared" si="36"/>
        <v>34513</v>
      </c>
      <c r="G18" s="9">
        <f t="shared" si="37"/>
        <v>28761</v>
      </c>
      <c r="H18" s="9">
        <f t="shared" si="38"/>
        <v>23968</v>
      </c>
      <c r="I18" s="4" t="e">
        <f>#REF!</f>
        <v>#REF!</v>
      </c>
      <c r="J18" s="4">
        <f t="shared" si="39"/>
        <v>0</v>
      </c>
      <c r="O18">
        <v>0</v>
      </c>
      <c r="P18">
        <v>1130</v>
      </c>
      <c r="Q18">
        <f t="shared" si="40"/>
        <v>941.66666666666674</v>
      </c>
      <c r="R18" s="2">
        <v>32500000</v>
      </c>
    </row>
    <row r="19" spans="1:18" ht="14.25" customHeight="1" x14ac:dyDescent="0.25">
      <c r="A19" s="4">
        <f t="shared" si="32"/>
        <v>0</v>
      </c>
      <c r="B19" s="4">
        <f t="shared" si="33"/>
        <v>763</v>
      </c>
      <c r="C19" s="4">
        <f t="shared" si="41"/>
        <v>915.6</v>
      </c>
      <c r="D19" s="4">
        <f t="shared" si="34"/>
        <v>1098.72</v>
      </c>
      <c r="E19" s="5">
        <f t="shared" si="35"/>
        <v>24000000</v>
      </c>
      <c r="F19" s="9">
        <f t="shared" si="36"/>
        <v>31455</v>
      </c>
      <c r="G19" s="9">
        <f t="shared" si="37"/>
        <v>26212</v>
      </c>
      <c r="H19" s="9">
        <f t="shared" si="38"/>
        <v>21844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763</v>
      </c>
      <c r="R19" s="2">
        <v>24000000</v>
      </c>
    </row>
    <row r="20" spans="1:18" ht="14.25" customHeight="1" x14ac:dyDescent="0.25">
      <c r="A20" s="4">
        <f t="shared" si="32"/>
        <v>0</v>
      </c>
      <c r="B20" s="4">
        <f t="shared" si="33"/>
        <v>844.16666666666674</v>
      </c>
      <c r="C20" s="4">
        <f t="shared" si="41"/>
        <v>1013</v>
      </c>
      <c r="D20" s="4">
        <f t="shared" si="34"/>
        <v>1215.5999999999999</v>
      </c>
      <c r="E20" s="5">
        <f t="shared" si="35"/>
        <v>24000000</v>
      </c>
      <c r="F20" s="9">
        <f t="shared" si="36"/>
        <v>28430</v>
      </c>
      <c r="G20" s="9">
        <f t="shared" si="37"/>
        <v>23692</v>
      </c>
      <c r="H20" s="9">
        <f t="shared" si="38"/>
        <v>19743</v>
      </c>
      <c r="I20" s="4" t="e">
        <f>#REF!</f>
        <v>#REF!</v>
      </c>
      <c r="J20" s="4">
        <f t="shared" si="39"/>
        <v>0</v>
      </c>
      <c r="O20">
        <v>0</v>
      </c>
      <c r="P20">
        <v>1013</v>
      </c>
      <c r="Q20">
        <f t="shared" si="40"/>
        <v>844.16666666666674</v>
      </c>
      <c r="R20" s="2">
        <v>24000000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D38" t="s">
        <v>38</v>
      </c>
      <c r="E38">
        <v>695</v>
      </c>
      <c r="F38"/>
      <c r="U38" s="30" t="s">
        <v>20</v>
      </c>
      <c r="V38" s="31"/>
      <c r="W38" s="32"/>
      <c r="X38" s="18"/>
      <c r="Y38" s="7"/>
    </row>
    <row r="39" spans="1:25" ht="38.25" customHeight="1" x14ac:dyDescent="0.3">
      <c r="E39">
        <f>E38*1.2</f>
        <v>834</v>
      </c>
      <c r="S39" s="10"/>
      <c r="T39" s="10"/>
      <c r="U39" s="30" t="s">
        <v>21</v>
      </c>
      <c r="V39" s="31">
        <v>2024</v>
      </c>
      <c r="W39" s="32"/>
      <c r="X39" s="18"/>
      <c r="Y39" s="7"/>
    </row>
    <row r="40" spans="1:25" ht="16.5" x14ac:dyDescent="0.3">
      <c r="S40" s="10"/>
      <c r="T40" s="10"/>
      <c r="U40" s="33" t="s">
        <v>22</v>
      </c>
      <c r="V40" s="34">
        <v>2004</v>
      </c>
      <c r="W40" s="32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5" t="s">
        <v>24</v>
      </c>
      <c r="V41" s="34">
        <f>V39-V40</f>
        <v>20</v>
      </c>
      <c r="W41" s="32"/>
      <c r="X41" s="18"/>
      <c r="Y41" s="7"/>
    </row>
    <row r="42" spans="1:25" ht="16.5" x14ac:dyDescent="0.3">
      <c r="S42" s="10"/>
      <c r="T42" s="10"/>
      <c r="U42" s="36"/>
      <c r="V42" s="34">
        <f>V41-60</f>
        <v>-40</v>
      </c>
      <c r="W42" s="32"/>
      <c r="X42" s="26"/>
      <c r="Y42" s="7"/>
    </row>
    <row r="43" spans="1:25" ht="16.5" x14ac:dyDescent="0.3">
      <c r="S43" s="10"/>
      <c r="T43" s="10"/>
      <c r="U43" s="36" t="s">
        <v>25</v>
      </c>
      <c r="V43" s="37">
        <f>834*3000</f>
        <v>2502000</v>
      </c>
      <c r="W43" s="32"/>
      <c r="X43" s="26"/>
      <c r="Y43" s="7"/>
    </row>
    <row r="44" spans="1:25" ht="16.5" x14ac:dyDescent="0.3">
      <c r="S44" s="10"/>
      <c r="T44" s="10"/>
      <c r="U44" s="36" t="s">
        <v>26</v>
      </c>
      <c r="V44" s="34"/>
      <c r="W44" s="32"/>
      <c r="X44" s="26"/>
      <c r="Y44" s="7"/>
    </row>
    <row r="45" spans="1:25" ht="39" customHeight="1" x14ac:dyDescent="0.3">
      <c r="P45" s="47" t="s">
        <v>37</v>
      </c>
      <c r="Q45" s="47"/>
      <c r="R45" s="47"/>
      <c r="S45" s="47"/>
      <c r="U45" s="36"/>
      <c r="V45" s="34"/>
      <c r="W45" s="32"/>
      <c r="X45" s="26"/>
      <c r="Y45" s="7"/>
    </row>
    <row r="46" spans="1:25" ht="16.5" x14ac:dyDescent="0.3">
      <c r="U46" s="36" t="s">
        <v>27</v>
      </c>
      <c r="V46" s="38">
        <f>100-10</f>
        <v>90</v>
      </c>
      <c r="W46" s="32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0" t="s">
        <v>28</v>
      </c>
      <c r="V47" s="34">
        <f>V46*20/60</f>
        <v>30</v>
      </c>
      <c r="W47" s="32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0"/>
      <c r="V48" s="39">
        <f>V47%</f>
        <v>0.3</v>
      </c>
      <c r="W48" s="32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0" t="s">
        <v>29</v>
      </c>
      <c r="V49" s="40">
        <f>ROUND((V43*V48),0)</f>
        <v>750600</v>
      </c>
      <c r="W49" s="32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0" t="s">
        <v>39</v>
      </c>
      <c r="V50" s="40">
        <v>695</v>
      </c>
      <c r="W50" s="32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6" t="s">
        <v>17</v>
      </c>
      <c r="V51" s="34">
        <v>30500</v>
      </c>
      <c r="W51" s="32"/>
      <c r="X51" s="18"/>
      <c r="Y51" s="7"/>
    </row>
    <row r="52" spans="15:25" ht="16.5" x14ac:dyDescent="0.3">
      <c r="S52" s="10"/>
      <c r="T52" s="10"/>
      <c r="U52" s="36" t="s">
        <v>30</v>
      </c>
      <c r="V52" s="37">
        <f>V51*V50</f>
        <v>21197500</v>
      </c>
      <c r="W52" s="32"/>
      <c r="X52" s="26"/>
      <c r="Y52" s="7"/>
    </row>
    <row r="53" spans="15:25" ht="16.5" x14ac:dyDescent="0.3">
      <c r="S53" s="10"/>
      <c r="T53" s="10"/>
      <c r="U53" s="41" t="s">
        <v>31</v>
      </c>
      <c r="V53" s="42">
        <f>V52-V49</f>
        <v>20446900</v>
      </c>
      <c r="W53" s="43"/>
      <c r="X53" s="26"/>
      <c r="Y53" s="7"/>
    </row>
    <row r="54" spans="15:25" ht="16.5" x14ac:dyDescent="0.3">
      <c r="P54" s="13" t="s">
        <v>14</v>
      </c>
      <c r="S54" s="10"/>
      <c r="T54" s="11"/>
      <c r="U54" s="41" t="s">
        <v>32</v>
      </c>
      <c r="V54" s="42">
        <f>V53*0.9</f>
        <v>18402210</v>
      </c>
      <c r="W54" s="32"/>
      <c r="X54" s="26"/>
      <c r="Y54" s="7"/>
    </row>
    <row r="55" spans="15:25" ht="16.5" x14ac:dyDescent="0.3">
      <c r="S55" s="11"/>
      <c r="T55" s="10"/>
      <c r="U55" s="41" t="s">
        <v>33</v>
      </c>
      <c r="V55" s="44">
        <f>V53*0.8</f>
        <v>16357520</v>
      </c>
      <c r="W55" s="32"/>
      <c r="X55" s="28"/>
      <c r="Y55" s="7"/>
    </row>
    <row r="56" spans="15:25" ht="16.5" x14ac:dyDescent="0.3">
      <c r="S56" s="10"/>
      <c r="T56" s="10"/>
      <c r="U56" s="41" t="s">
        <v>34</v>
      </c>
      <c r="V56" s="45">
        <f>V53*0.025/12</f>
        <v>42597.708333333336</v>
      </c>
      <c r="W56" s="32"/>
      <c r="X56" s="29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1:V11"/>
  <sheetViews>
    <sheetView zoomScaleNormal="100" workbookViewId="0">
      <selection activeCell="U22" sqref="U22"/>
    </sheetView>
  </sheetViews>
  <sheetFormatPr defaultRowHeight="15" x14ac:dyDescent="0.25"/>
  <sheetData>
    <row r="11" spans="21:22" x14ac:dyDescent="0.25">
      <c r="U11">
        <v>116.82</v>
      </c>
      <c r="V11">
        <f>U11*10.764</f>
        <v>1257.4504799999997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22:T22"/>
  <sheetViews>
    <sheetView topLeftCell="A6" workbookViewId="0">
      <selection activeCell="T23" sqref="T23"/>
    </sheetView>
  </sheetViews>
  <sheetFormatPr defaultRowHeight="15" x14ac:dyDescent="0.25"/>
  <sheetData>
    <row r="22" spans="19:20" x14ac:dyDescent="0.25">
      <c r="S22">
        <v>98.7</v>
      </c>
      <c r="T22">
        <f>S22*10.764</f>
        <v>1062.4068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7:R7"/>
  <sheetViews>
    <sheetView zoomScaleNormal="100" workbookViewId="0">
      <selection activeCell="R8" sqref="R8"/>
    </sheetView>
  </sheetViews>
  <sheetFormatPr defaultRowHeight="15" x14ac:dyDescent="0.25"/>
  <sheetData>
    <row r="7" spans="17:18" x14ac:dyDescent="0.25">
      <c r="Q7">
        <v>73.989999999999995</v>
      </c>
      <c r="R7">
        <f>Q7*10.764</f>
        <v>796.42835999999988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2024-04-25T09:21:30Z</dcterms:modified>
</cp:coreProperties>
</file>