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687553B-7C9C-4C6B-906D-29AB93C426D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" i="1" l="1"/>
  <c r="G30" i="1" l="1"/>
  <c r="F84" i="1" l="1"/>
  <c r="F23" i="1"/>
  <c r="F10" i="1"/>
  <c r="F11" i="1" s="1"/>
  <c r="F8" i="1"/>
  <c r="F7" i="1"/>
  <c r="F6" i="1"/>
  <c r="F5" i="1"/>
  <c r="F14" i="1" s="1"/>
  <c r="F12" i="1" l="1"/>
  <c r="F13" i="1" s="1"/>
  <c r="F16" i="1" s="1"/>
  <c r="F19" i="1" s="1"/>
  <c r="G28" i="1" s="1"/>
  <c r="C7" i="1"/>
  <c r="F20" i="1" l="1"/>
  <c r="F21" i="1"/>
  <c r="G29" i="1" s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<sst xmlns="http://schemas.openxmlformats.org/spreadsheetml/2006/main" count="150" uniqueCount="27">
  <si>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</si>
  <si>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</si>
  <si>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</si>
  <si>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</si>
  <si>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</si>
  <si>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</si>
  <si>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</si>
  <si>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</si>
  <si>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</si>
  <si>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</si>
  <si>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</si>
  <si>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</si>
  <si>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</si>
  <si>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</si>
  <si>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</si>
  <si>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</si>
  <si>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rate on ca</t>
  </si>
  <si>
    <t>ca</t>
  </si>
  <si>
    <t>oc</t>
  </si>
  <si>
    <t>State Bank Of India ( Madam Cama Road Branch Mumabi ) - Salee sukumaran Nair</t>
  </si>
  <si>
    <t xml:space="preserve">Vastukala </t>
  </si>
  <si>
    <t xml:space="preserve">vankar </t>
  </si>
  <si>
    <t>SBI -  Madam Cama Road - Salee sukumaran Nair</t>
  </si>
  <si>
    <t>DSV</t>
  </si>
  <si>
    <t>Rental</t>
  </si>
  <si>
    <t>car park</t>
  </si>
  <si>
    <t>incl car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</si>
</sst>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Border="1"/>
    <xf numFmtId="43" fontId="7" fillId="0" borderId="0" xfId="0" applyNumberFormat="1" applyFont="1" applyBorder="1"/>
    <xf numFmtId="0" fontId="4" fillId="3" borderId="2" xfId="0" applyFont="1" applyFill="1" applyBorder="1"/>
    <xf numFmtId="0" fontId="8" fillId="3" borderId="0" xfId="0" applyFont="1" applyFill="1" applyBorder="1"/>
    <xf numFmtId="43" fontId="5" fillId="3" borderId="0" xfId="1" applyFont="1" applyFill="1" applyBorder="1"/>
    <xf numFmtId="0" fontId="5" fillId="3" borderId="0" xfId="0" applyFont="1" applyFill="1" applyBorder="1"/>
    <xf numFmtId="10" fontId="5" fillId="3" borderId="0" xfId="0" applyNumberFormat="1" applyFont="1" applyFill="1" applyBorder="1"/>
    <xf numFmtId="43" fontId="5" fillId="3" borderId="0" xfId="0" applyNumberFormat="1" applyFont="1" applyFill="1" applyBorder="1"/>
    <xf numFmtId="43" fontId="4" fillId="3" borderId="0" xfId="0" applyNumberFormat="1" applyFont="1" applyFill="1" applyBorder="1"/>
    <xf numFmtId="0" fontId="4" fillId="3" borderId="0" xfId="0" applyFont="1" applyFill="1" applyBorder="1"/>
    <xf numFmtId="43" fontId="4" fillId="3" borderId="7" xfId="0" applyNumberFormat="1" applyFont="1" applyFill="1" applyBorder="1"/>
    <xf numFmtId="0" fontId="7" fillId="3" borderId="0" xfId="0" applyFont="1" applyFill="1" applyBorder="1"/>
    <xf numFmtId="0" fontId="0" fillId="3" borderId="0" xfId="0" applyFill="1" applyBorder="1"/>
    <xf numFmtId="0" fontId="4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9" sqref="F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7.140625" style="66" customWidth="1"/>
    <col min="7" max="7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5"/>
      <c r="G1" s="5"/>
      <c r="H1" s="5"/>
      <c r="I1" s="5"/>
      <c r="J1" s="5"/>
      <c r="K1" s="5"/>
      <c r="L1" s="3"/>
    </row>
    <row r="2" spans="1:12" x14ac:dyDescent="0.25">
      <c r="A2" s="4"/>
      <c r="B2" s="5"/>
      <c r="C2" s="53" t="s">
        <v>20</v>
      </c>
      <c r="D2" s="28"/>
      <c r="E2" s="5"/>
      <c r="F2" s="56" t="s">
        <v>21</v>
      </c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36000</v>
      </c>
      <c r="D3" s="40" t="s">
        <v>16</v>
      </c>
      <c r="E3" s="5"/>
      <c r="F3" s="57">
        <v>39000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3300</v>
      </c>
      <c r="D4" s="29"/>
      <c r="E4" s="5"/>
      <c r="F4" s="57">
        <v>3000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32700</v>
      </c>
      <c r="D5" s="29">
        <f>2800*1.2</f>
        <v>3360</v>
      </c>
      <c r="E5" s="5"/>
      <c r="F5" s="57">
        <f>F3-F4</f>
        <v>36000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3300</v>
      </c>
      <c r="D6" s="29"/>
      <c r="E6" s="5"/>
      <c r="F6" s="57">
        <f>F4</f>
        <v>3000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2024</v>
      </c>
      <c r="E7" s="5"/>
      <c r="F7" s="58">
        <f>G7-G8</f>
        <v>0</v>
      </c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2018</v>
      </c>
      <c r="E8" s="5" t="s">
        <v>18</v>
      </c>
      <c r="F8" s="58">
        <f>F9-F7</f>
        <v>60</v>
      </c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8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8">
        <f>90*F7/F9</f>
        <v>0</v>
      </c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9">
        <f>F10%</f>
        <v>0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297</v>
      </c>
      <c r="D12" s="29"/>
      <c r="E12" s="5"/>
      <c r="F12" s="57">
        <f>F6*F11</f>
        <v>0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3003</v>
      </c>
      <c r="D13" s="29"/>
      <c r="E13" s="5"/>
      <c r="F13" s="57">
        <f>F6-F12</f>
        <v>3000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32700</v>
      </c>
      <c r="D14" s="29"/>
      <c r="E14" s="5"/>
      <c r="F14" s="57">
        <f>F5</f>
        <v>36000</v>
      </c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7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35703</v>
      </c>
      <c r="D16" s="29"/>
      <c r="E16" s="5"/>
      <c r="F16" s="57">
        <f>F14+F13</f>
        <v>39000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 t="s">
        <v>25</v>
      </c>
      <c r="F17" s="58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529</v>
      </c>
      <c r="D18" s="30">
        <v>1500000</v>
      </c>
      <c r="F18" s="58">
        <v>529</v>
      </c>
      <c r="J18" s="5"/>
      <c r="K18" s="5"/>
      <c r="L18" s="6"/>
    </row>
    <row r="19" spans="1:12" x14ac:dyDescent="0.25">
      <c r="A19" s="4" t="s">
        <v>14</v>
      </c>
      <c r="B19" s="46"/>
      <c r="C19" s="38">
        <f>C16*C18+D20+D18</f>
        <v>20386887</v>
      </c>
      <c r="D19" s="45"/>
      <c r="F19" s="60">
        <f>F16*F18+G20</f>
        <v>20631000</v>
      </c>
      <c r="G19" t="s">
        <v>26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18348198.300000001</v>
      </c>
      <c r="D20" s="50"/>
      <c r="E20" s="51"/>
      <c r="F20" s="61">
        <f>F19*0.9</f>
        <v>18567900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16309509.600000001</v>
      </c>
      <c r="D21" s="32"/>
      <c r="E21" s="52"/>
      <c r="F21" s="61">
        <f>F19*0.8</f>
        <v>16504800</v>
      </c>
      <c r="J21" s="5"/>
      <c r="K21" s="5"/>
      <c r="L21" s="6"/>
    </row>
    <row r="22" spans="1:12" x14ac:dyDescent="0.25">
      <c r="A22" s="4"/>
      <c r="B22" s="5"/>
      <c r="C22" s="19"/>
      <c r="D22" s="30"/>
      <c r="F22" s="62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1745700</v>
      </c>
      <c r="D23" s="33"/>
      <c r="F23" s="63">
        <f>F4*F18</f>
        <v>1587000</v>
      </c>
      <c r="J23" s="5"/>
      <c r="K23" s="5"/>
    </row>
    <row r="24" spans="1:12" x14ac:dyDescent="0.25">
      <c r="A24" s="23" t="s">
        <v>10</v>
      </c>
      <c r="C24" s="19"/>
      <c r="F24" s="62"/>
      <c r="J24" s="5"/>
      <c r="K24" s="5"/>
    </row>
    <row r="25" spans="1:12" x14ac:dyDescent="0.25">
      <c r="A25" s="25" t="s">
        <v>11</v>
      </c>
      <c r="B25" s="21"/>
      <c r="C25" s="20">
        <v>57000</v>
      </c>
      <c r="D25" s="34"/>
      <c r="E25" s="48"/>
      <c r="F25" s="61">
        <v>58000</v>
      </c>
      <c r="J25" s="5"/>
      <c r="K25" s="5"/>
    </row>
    <row r="26" spans="1:12" x14ac:dyDescent="0.25">
      <c r="A26" s="5"/>
      <c r="B26" s="5"/>
      <c r="C26" s="20"/>
      <c r="D26" s="32"/>
      <c r="F26" s="61"/>
      <c r="J26" s="5"/>
    </row>
    <row r="27" spans="1:12" x14ac:dyDescent="0.25">
      <c r="A27" s="49" t="s">
        <v>19</v>
      </c>
      <c r="B27" s="5"/>
      <c r="C27" s="34"/>
      <c r="D27" s="34"/>
      <c r="E27" s="17"/>
      <c r="F27" s="64" t="s">
        <v>22</v>
      </c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64" t="s">
        <v>14</v>
      </c>
      <c r="G28" s="54">
        <f>F19</f>
        <v>20631000</v>
      </c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64" t="s">
        <v>23</v>
      </c>
      <c r="G29" s="54">
        <f>F21</f>
        <v>16504800</v>
      </c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64" t="s">
        <v>24</v>
      </c>
      <c r="G30" s="54">
        <f>F25</f>
        <v>58000</v>
      </c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6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6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6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6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6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6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6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6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6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6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62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62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62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62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62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62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62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62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62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62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62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62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62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62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62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62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62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62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62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62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62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62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62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62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62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62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62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62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62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62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62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62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62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62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62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62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62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62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62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62">
        <f>F83*F82</f>
        <v>0</v>
      </c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62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62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62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62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62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62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62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62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62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62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62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62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62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62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62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62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62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62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62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62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62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62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62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62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62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62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62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62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62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62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62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62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62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62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62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62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62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62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62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62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62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62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62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62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62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62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62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62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62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62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62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62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62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62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62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62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62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62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62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62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62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62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62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62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62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62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62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62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62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62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62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62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62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2024-04-29T07:40:21Z</dcterms:modified>
</cp:coreProperties>
</file>