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928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D:\Nashik\Project Nashik\SBI\Vitthal Blossom\"/>
    </mc:Choice>
  </mc:AlternateContent>
  <xr:revisionPtr revIDLastSave="0" documentId="13_ncr:1_{77BC6BC9-8182-43C6-BCA0-E22C41059D3D}" xr6:coauthVersionLast="47" xr6:coauthVersionMax="47" xr10:uidLastSave="{00000000-0000-0000-0000-000000000000}"/>
  <bookViews>
    <workbookView xWindow="-120" yWindow="-120" windowWidth="29040" windowHeight="15720" tabRatio="451" activeTab="2" xr2:uid="{00000000-000D-0000-FFFF-FFFF00000000}"/>
  </bookViews>
  <sheets>
    <sheet name="Wing_A" sheetId="110" r:id="rId1"/>
    <sheet name="Wing_B" sheetId="123" r:id="rId2"/>
    <sheet name="Total" sheetId="129" r:id="rId3"/>
    <sheet name="Typical Flr" sheetId="128" r:id="rId4"/>
    <sheet name="RERA" sheetId="73" r:id="rId5"/>
    <sheet name="Calcu" sheetId="124" r:id="rId6"/>
  </sheets>
  <definedNames>
    <definedName name="_xlnm._FilterDatabase" localSheetId="4" hidden="1">RERA!#REF!</definedName>
    <definedName name="_xlnm._FilterDatabase" localSheetId="0" hidden="1">Wing_A!#REF!</definedName>
  </definedNames>
  <calcPr calcId="191029"/>
</workbook>
</file>

<file path=xl/calcChain.xml><?xml version="1.0" encoding="utf-8"?>
<calcChain xmlns="http://schemas.openxmlformats.org/spreadsheetml/2006/main">
  <c r="F5" i="129" l="1"/>
  <c r="E5" i="129"/>
  <c r="D5" i="129"/>
  <c r="Q5" i="110"/>
  <c r="Q4" i="110"/>
  <c r="P2" i="110"/>
  <c r="G8" i="129"/>
  <c r="G7" i="129"/>
  <c r="C5" i="129"/>
  <c r="B5" i="129"/>
  <c r="Q3" i="123" l="1"/>
  <c r="Q2" i="123"/>
  <c r="P2" i="123"/>
  <c r="O2" i="123"/>
  <c r="F15" i="124"/>
  <c r="F14" i="124"/>
  <c r="F13" i="124"/>
  <c r="F16" i="124"/>
  <c r="F17" i="124"/>
  <c r="F12" i="124"/>
  <c r="F8" i="124"/>
  <c r="F9" i="124"/>
  <c r="F10" i="124"/>
  <c r="F11" i="124"/>
  <c r="F7" i="124"/>
  <c r="G25" i="124"/>
  <c r="I24" i="124"/>
  <c r="I25" i="124"/>
  <c r="I26" i="124"/>
  <c r="G24" i="124"/>
  <c r="F24" i="124"/>
  <c r="D24" i="124"/>
  <c r="H3" i="123"/>
  <c r="H4" i="123"/>
  <c r="H5" i="123"/>
  <c r="H6" i="123"/>
  <c r="H7" i="123"/>
  <c r="H8" i="123"/>
  <c r="H9" i="123"/>
  <c r="H10" i="123"/>
  <c r="H11" i="123"/>
  <c r="H12" i="123"/>
  <c r="H13" i="123"/>
  <c r="H14" i="123"/>
  <c r="H15" i="123"/>
  <c r="E10" i="128"/>
  <c r="E9" i="128"/>
  <c r="G10" i="128"/>
  <c r="G9" i="128"/>
  <c r="G5" i="128"/>
  <c r="E5" i="128"/>
  <c r="I23" i="124"/>
  <c r="G23" i="124"/>
  <c r="F23" i="124"/>
  <c r="D23" i="124"/>
  <c r="AG15" i="73"/>
  <c r="AF13" i="73"/>
  <c r="AF14" i="73"/>
  <c r="AF12" i="73"/>
  <c r="H64" i="73"/>
  <c r="J64" i="73"/>
  <c r="M64" i="73" s="1"/>
  <c r="H57" i="73"/>
  <c r="J57" i="73"/>
  <c r="H58" i="73"/>
  <c r="J58" i="73"/>
  <c r="M57" i="73" l="1"/>
  <c r="M58" i="73"/>
  <c r="F16" i="123"/>
  <c r="E16" i="123"/>
  <c r="G15" i="123"/>
  <c r="G14" i="123"/>
  <c r="J14" i="123" s="1"/>
  <c r="G13" i="123"/>
  <c r="J13" i="123" s="1"/>
  <c r="G12" i="123"/>
  <c r="J12" i="123" s="1"/>
  <c r="G11" i="123"/>
  <c r="G10" i="123"/>
  <c r="J10" i="123" s="1"/>
  <c r="G9" i="123"/>
  <c r="J9" i="123" s="1"/>
  <c r="G8" i="123"/>
  <c r="J8" i="123" s="1"/>
  <c r="G7" i="123"/>
  <c r="J7" i="123" s="1"/>
  <c r="L7" i="123" s="1"/>
  <c r="G6" i="123"/>
  <c r="J6" i="123" s="1"/>
  <c r="G5" i="123"/>
  <c r="J5" i="123" s="1"/>
  <c r="G4" i="123"/>
  <c r="J4" i="123" s="1"/>
  <c r="G3" i="123"/>
  <c r="J3" i="123" s="1"/>
  <c r="L3" i="123" s="1"/>
  <c r="G2" i="123"/>
  <c r="J2" i="123" s="1"/>
  <c r="G6" i="110"/>
  <c r="G7" i="110"/>
  <c r="G8" i="110"/>
  <c r="G3" i="110"/>
  <c r="G4" i="110"/>
  <c r="G5" i="110"/>
  <c r="G2" i="110"/>
  <c r="H2" i="110" s="1"/>
  <c r="F9" i="110"/>
  <c r="L2" i="123" l="1"/>
  <c r="Q4" i="123"/>
  <c r="J11" i="123"/>
  <c r="L11" i="123" s="1"/>
  <c r="H2" i="123"/>
  <c r="M2" i="123"/>
  <c r="J15" i="123"/>
  <c r="L15" i="123" s="1"/>
  <c r="L13" i="123"/>
  <c r="M13" i="123"/>
  <c r="L5" i="123"/>
  <c r="M5" i="123"/>
  <c r="L9" i="123"/>
  <c r="M9" i="123"/>
  <c r="G16" i="123"/>
  <c r="M3" i="123"/>
  <c r="M7" i="123"/>
  <c r="L6" i="123"/>
  <c r="M6" i="123"/>
  <c r="K6" i="123"/>
  <c r="L10" i="123"/>
  <c r="M10" i="123"/>
  <c r="K10" i="123"/>
  <c r="L14" i="123"/>
  <c r="M14" i="123"/>
  <c r="K14" i="123"/>
  <c r="K4" i="123"/>
  <c r="M4" i="123"/>
  <c r="L4" i="123"/>
  <c r="L8" i="123"/>
  <c r="K8" i="123"/>
  <c r="M8" i="123"/>
  <c r="K12" i="123"/>
  <c r="M12" i="123"/>
  <c r="L12" i="123"/>
  <c r="K2" i="123"/>
  <c r="K3" i="123"/>
  <c r="K5" i="123"/>
  <c r="K7" i="123"/>
  <c r="K9" i="123"/>
  <c r="K11" i="123"/>
  <c r="K13" i="123"/>
  <c r="K15" i="123"/>
  <c r="G9" i="110"/>
  <c r="M11" i="123" l="1"/>
  <c r="M15" i="123"/>
  <c r="K16" i="123"/>
  <c r="J16" i="123"/>
  <c r="L16" i="123"/>
  <c r="H16" i="123"/>
  <c r="J6" i="110" l="1"/>
  <c r="J7" i="110"/>
  <c r="J8" i="110"/>
  <c r="J3" i="110"/>
  <c r="J4" i="110"/>
  <c r="J5" i="110"/>
  <c r="L8" i="110" l="1"/>
  <c r="K8" i="110"/>
  <c r="L7" i="110"/>
  <c r="K7" i="110"/>
  <c r="L6" i="110"/>
  <c r="K6" i="110"/>
  <c r="L5" i="110"/>
  <c r="K5" i="110"/>
  <c r="L4" i="110"/>
  <c r="K4" i="110"/>
  <c r="L3" i="110"/>
  <c r="K3" i="110"/>
  <c r="H8" i="110"/>
  <c r="H7" i="110"/>
  <c r="H6" i="110"/>
  <c r="J2" i="110"/>
  <c r="Q2" i="110" s="1"/>
  <c r="H5" i="110"/>
  <c r="H4" i="110"/>
  <c r="H3" i="110"/>
  <c r="E9" i="110" l="1"/>
  <c r="J9" i="110" l="1"/>
  <c r="H9" i="110"/>
  <c r="M8" i="110"/>
  <c r="K2" i="110" l="1"/>
  <c r="M2" i="110"/>
  <c r="L2" i="110"/>
  <c r="M3" i="110" l="1"/>
  <c r="M4" i="110" l="1"/>
  <c r="M5" i="110" l="1"/>
  <c r="M6" i="110" l="1"/>
  <c r="M7" i="110" l="1"/>
  <c r="L9" i="110" l="1"/>
  <c r="K9" i="110" l="1"/>
</calcChain>
</file>

<file path=xl/sharedStrings.xml><?xml version="1.0" encoding="utf-8"?>
<sst xmlns="http://schemas.openxmlformats.org/spreadsheetml/2006/main" count="92" uniqueCount="41">
  <si>
    <t>Sr. No.</t>
  </si>
  <si>
    <t>Floor No.</t>
  </si>
  <si>
    <t>Total</t>
  </si>
  <si>
    <t xml:space="preserve">  Flat No.</t>
  </si>
  <si>
    <t>Comp.</t>
  </si>
  <si>
    <r>
      <t xml:space="preserve">Fair Market Value                         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Calibri"/>
        <family val="2"/>
        <scheme val="minor"/>
      </rPr>
      <t xml:space="preserve">
</t>
    </r>
  </si>
  <si>
    <r>
      <t xml:space="preserve">Realizable Value                             in </t>
    </r>
    <r>
      <rPr>
        <b/>
        <sz val="7"/>
        <color theme="1"/>
        <rFont val="Rupee Foradian"/>
        <family val="2"/>
      </rPr>
      <t>`</t>
    </r>
  </si>
  <si>
    <r>
      <t xml:space="preserve">Distress Sale Value                         in </t>
    </r>
    <r>
      <rPr>
        <b/>
        <sz val="7"/>
        <color theme="1"/>
        <rFont val="Rupee Foradian"/>
        <family val="2"/>
      </rPr>
      <t>`</t>
    </r>
  </si>
  <si>
    <r>
      <t xml:space="preserve">Expected Rent per month                in </t>
    </r>
    <r>
      <rPr>
        <b/>
        <sz val="7"/>
        <color theme="1"/>
        <rFont val="Rupee Foradian"/>
        <family val="2"/>
      </rPr>
      <t>`</t>
    </r>
  </si>
  <si>
    <t>CA</t>
  </si>
  <si>
    <t>2 BHK</t>
  </si>
  <si>
    <t>1 to 7</t>
  </si>
  <si>
    <t>Bal</t>
  </si>
  <si>
    <t>BA</t>
  </si>
  <si>
    <t>FMV</t>
  </si>
  <si>
    <t>RV</t>
  </si>
  <si>
    <t>DV</t>
  </si>
  <si>
    <t>B - Wing</t>
  </si>
  <si>
    <t>A - Wing</t>
  </si>
  <si>
    <r>
      <t xml:space="preserve">Rate per 
Sq. ft. on Total Area
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Arial Narrow"/>
        <family val="2"/>
      </rPr>
      <t xml:space="preserve">
</t>
    </r>
  </si>
  <si>
    <t xml:space="preserve">Built up Area in Sq. Ft. (Total Area (+ 10%)  
</t>
  </si>
  <si>
    <t>3BHK</t>
  </si>
  <si>
    <t>2BHK</t>
  </si>
  <si>
    <t>A</t>
  </si>
  <si>
    <t>B</t>
  </si>
  <si>
    <t>6th comp</t>
  </si>
  <si>
    <t>Brick - 2nd flr intern / exter -1st flr</t>
  </si>
  <si>
    <t>3 BHK</t>
  </si>
  <si>
    <t xml:space="preserve">Balcony Area in 
Sq. Ft.                                                                                                                                     (B)                            </t>
  </si>
  <si>
    <t>Total Area in 
Sq. Ft. 
(A + B)</t>
  </si>
  <si>
    <t>A-Wing</t>
  </si>
  <si>
    <t>Tot 1</t>
  </si>
  <si>
    <t>B-Wing</t>
  </si>
  <si>
    <t>Tot 2</t>
  </si>
  <si>
    <t xml:space="preserve">Flat </t>
  </si>
  <si>
    <t xml:space="preserve">As per Approved Plan RERA Carpet Area in 
Sq. Ft.                                   (A)
</t>
  </si>
  <si>
    <t>SBUA</t>
  </si>
  <si>
    <t>Rate</t>
  </si>
  <si>
    <t>Value</t>
  </si>
  <si>
    <t>BUA</t>
  </si>
  <si>
    <t>Wing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</si>
</sst>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333333"/>
      <name val="Open Sans"/>
      <family val="2"/>
    </font>
    <font>
      <b/>
      <sz val="11"/>
      <color theme="1"/>
      <name val="Arial Narrow"/>
      <family val="2"/>
    </font>
    <font>
      <sz val="11"/>
      <color theme="1"/>
      <name val="Arial Narrow"/>
      <family val="2"/>
    </font>
    <font>
      <b/>
      <sz val="7"/>
      <color theme="1"/>
      <name val="Arial Narrow"/>
      <family val="2"/>
    </font>
    <font>
      <sz val="10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Calibri"/>
      <family val="2"/>
      <scheme val="minor"/>
    </font>
    <font>
      <b/>
      <sz val="7"/>
      <color theme="1"/>
      <name val="Rupee Foradian"/>
      <family val="2"/>
    </font>
    <font>
      <b/>
      <sz val="7"/>
      <color theme="1"/>
      <name val="Calibri"/>
      <family val="2"/>
      <scheme val="minor"/>
    </font>
    <font>
      <sz val="10"/>
      <color rgb="FF000000"/>
      <name val="Arial Narrow"/>
      <family val="2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FF0000"/>
      <name val="Arial Narrow"/>
      <family val="2"/>
    </font>
    <font>
      <b/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rgb="FFDDDDDD"/>
      </left>
      <right style="medium">
        <color rgb="FFDDDDDD"/>
      </right>
      <top/>
      <bottom style="medium">
        <color rgb="FFDDDDDD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62">
    <xf numFmtId="0" fontId="0" fillId="0" borderId="0" xfId="0"/>
    <xf numFmtId="1" fontId="0" fillId="0" borderId="0" xfId="0" applyNumberFormat="1"/>
    <xf numFmtId="43" fontId="0" fillId="0" borderId="0" xfId="0" applyNumberFormat="1"/>
    <xf numFmtId="0" fontId="2" fillId="2" borderId="3" xfId="0" applyFont="1" applyFill="1" applyBorder="1" applyAlignment="1">
      <alignment horizontal="left" vertical="top" wrapText="1"/>
    </xf>
    <xf numFmtId="43" fontId="0" fillId="0" borderId="0" xfId="3" applyFont="1"/>
    <xf numFmtId="0" fontId="2" fillId="3" borderId="3" xfId="0" applyFont="1" applyFill="1" applyBorder="1" applyAlignment="1">
      <alignment horizontal="left" vertical="top" wrapText="1"/>
    </xf>
    <xf numFmtId="0" fontId="5" fillId="4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top" wrapText="1"/>
    </xf>
    <xf numFmtId="0" fontId="6" fillId="4" borderId="1" xfId="0" applyFont="1" applyFill="1" applyBorder="1" applyAlignment="1">
      <alignment horizontal="center"/>
    </xf>
    <xf numFmtId="0" fontId="6" fillId="0" borderId="5" xfId="0" applyFont="1" applyBorder="1" applyAlignment="1">
      <alignment horizontal="center"/>
    </xf>
    <xf numFmtId="1" fontId="4" fillId="0" borderId="4" xfId="2" applyNumberFormat="1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/>
    </xf>
    <xf numFmtId="0" fontId="8" fillId="0" borderId="0" xfId="0" applyFont="1"/>
    <xf numFmtId="1" fontId="7" fillId="0" borderId="4" xfId="0" applyNumberFormat="1" applyFont="1" applyBorder="1" applyAlignment="1">
      <alignment horizontal="center"/>
    </xf>
    <xf numFmtId="1" fontId="6" fillId="0" borderId="4" xfId="0" applyNumberFormat="1" applyFont="1" applyBorder="1" applyAlignment="1">
      <alignment horizontal="center" vertical="center" wrapText="1"/>
    </xf>
    <xf numFmtId="43" fontId="6" fillId="0" borderId="1" xfId="3" applyFont="1" applyFill="1" applyBorder="1" applyAlignment="1">
      <alignment horizontal="center" vertical="center" wrapText="1"/>
    </xf>
    <xf numFmtId="1" fontId="6" fillId="0" borderId="1" xfId="2" applyNumberFormat="1" applyFont="1" applyBorder="1" applyAlignment="1">
      <alignment horizontal="center" vertical="top" wrapText="1"/>
    </xf>
    <xf numFmtId="43" fontId="0" fillId="0" borderId="0" xfId="3" applyFont="1" applyFill="1"/>
    <xf numFmtId="0" fontId="5" fillId="0" borderId="8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1" fontId="6" fillId="0" borderId="2" xfId="0" applyNumberFormat="1" applyFont="1" applyBorder="1" applyAlignment="1">
      <alignment horizontal="center" vertical="center" wrapText="1"/>
    </xf>
    <xf numFmtId="1" fontId="2" fillId="5" borderId="10" xfId="0" applyNumberFormat="1" applyFont="1" applyFill="1" applyBorder="1" applyAlignment="1">
      <alignment horizontal="right" vertical="top" wrapText="1"/>
    </xf>
    <xf numFmtId="165" fontId="6" fillId="0" borderId="1" xfId="3" applyNumberFormat="1" applyFont="1" applyFill="1" applyBorder="1" applyAlignment="1">
      <alignment horizontal="center" vertical="center" wrapText="1"/>
    </xf>
    <xf numFmtId="165" fontId="7" fillId="0" borderId="1" xfId="3" applyNumberFormat="1" applyFont="1" applyFill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1" fontId="0" fillId="0" borderId="0" xfId="0" applyNumberFormat="1" applyAlignment="1">
      <alignment horizontal="center"/>
    </xf>
    <xf numFmtId="1" fontId="13" fillId="0" borderId="0" xfId="0" applyNumberFormat="1" applyFont="1" applyAlignment="1">
      <alignment horizontal="center"/>
    </xf>
    <xf numFmtId="0" fontId="6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13" fillId="0" borderId="0" xfId="0" applyFont="1" applyAlignment="1">
      <alignment horizontal="center"/>
    </xf>
    <xf numFmtId="0" fontId="13" fillId="6" borderId="0" xfId="0" applyFont="1" applyFill="1"/>
    <xf numFmtId="0" fontId="7" fillId="0" borderId="1" xfId="0" applyFont="1" applyBorder="1" applyAlignment="1">
      <alignment horizontal="center"/>
    </xf>
    <xf numFmtId="43" fontId="13" fillId="0" borderId="0" xfId="3" applyFont="1"/>
    <xf numFmtId="0" fontId="2" fillId="2" borderId="3" xfId="0" applyFont="1" applyFill="1" applyBorder="1" applyAlignment="1">
      <alignment horizontal="center" vertical="top" wrapText="1"/>
    </xf>
    <xf numFmtId="0" fontId="2" fillId="3" borderId="3" xfId="0" applyFont="1" applyFill="1" applyBorder="1" applyAlignment="1">
      <alignment horizontal="center" vertical="top" wrapText="1"/>
    </xf>
    <xf numFmtId="0" fontId="13" fillId="0" borderId="0" xfId="0" applyFont="1"/>
    <xf numFmtId="0" fontId="8" fillId="4" borderId="0" xfId="0" applyFont="1" applyFill="1"/>
    <xf numFmtId="0" fontId="8" fillId="0" borderId="0" xfId="0" applyFont="1" applyAlignment="1">
      <alignment horizontal="center"/>
    </xf>
    <xf numFmtId="1" fontId="14" fillId="0" borderId="8" xfId="0" applyNumberFormat="1" applyFont="1" applyBorder="1" applyAlignment="1">
      <alignment horizontal="center"/>
    </xf>
    <xf numFmtId="1" fontId="8" fillId="0" borderId="0" xfId="0" applyNumberFormat="1" applyFont="1" applyAlignment="1">
      <alignment horizontal="center"/>
    </xf>
    <xf numFmtId="1" fontId="8" fillId="0" borderId="0" xfId="0" applyNumberFormat="1" applyFont="1"/>
    <xf numFmtId="16" fontId="8" fillId="0" borderId="0" xfId="0" applyNumberFormat="1" applyFont="1"/>
    <xf numFmtId="2" fontId="8" fillId="0" borderId="0" xfId="0" applyNumberFormat="1" applyFont="1"/>
    <xf numFmtId="0" fontId="15" fillId="0" borderId="0" xfId="0" applyFont="1" applyAlignment="1">
      <alignment horizontal="center"/>
    </xf>
    <xf numFmtId="1" fontId="6" fillId="0" borderId="1" xfId="0" applyNumberFormat="1" applyFont="1" applyBorder="1" applyAlignment="1">
      <alignment horizontal="center" vertical="center" wrapText="1"/>
    </xf>
    <xf numFmtId="0" fontId="16" fillId="0" borderId="0" xfId="0" applyFont="1"/>
    <xf numFmtId="43" fontId="0" fillId="0" borderId="0" xfId="3" applyFont="1" applyAlignment="1">
      <alignment horizontal="center"/>
    </xf>
    <xf numFmtId="9" fontId="0" fillId="0" borderId="0" xfId="0" applyNumberFormat="1"/>
    <xf numFmtId="0" fontId="0" fillId="0" borderId="1" xfId="0" applyBorder="1" applyAlignment="1">
      <alignment horizontal="center"/>
    </xf>
    <xf numFmtId="1" fontId="13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17" fillId="0" borderId="1" xfId="0" applyFont="1" applyBorder="1" applyAlignment="1">
      <alignment horizontal="center"/>
    </xf>
    <xf numFmtId="1" fontId="11" fillId="0" borderId="5" xfId="0" applyNumberFormat="1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43" fontId="3" fillId="0" borderId="1" xfId="3" applyFont="1" applyBorder="1"/>
    <xf numFmtId="43" fontId="3" fillId="0" borderId="1" xfId="0" applyNumberFormat="1" applyFont="1" applyBorder="1"/>
    <xf numFmtId="43" fontId="11" fillId="0" borderId="1" xfId="0" applyNumberFormat="1" applyFont="1" applyBorder="1" applyAlignment="1">
      <alignment horizontal="center" vertical="center" wrapText="1"/>
    </xf>
    <xf numFmtId="43" fontId="11" fillId="0" borderId="2" xfId="0" applyNumberFormat="1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2" xfId="0" applyFont="1" applyBorder="1" applyAlignment="1">
      <alignment horizontal="center"/>
    </xf>
  </cellXfs>
  <cellStyles count="4">
    <cellStyle name="Comma" xfId="3" builtinId="3"/>
    <cellStyle name="Comma 2" xfId="1" xr:uid="{00000000-0005-0000-0000-000001000000}"/>
    <cellStyle name="Normal" xfId="0" builtinId="0"/>
    <cellStyle name="Normal 2" xfId="2" xr:uid="{00000000-0005-0000-0000-00000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476250</xdr:colOff>
      <xdr:row>0</xdr:row>
      <xdr:rowOff>0</xdr:rowOff>
    </xdr:from>
    <xdr:to>
      <xdr:col>22</xdr:col>
      <xdr:colOff>191482</xdr:colOff>
      <xdr:row>13</xdr:row>
      <xdr:rowOff>57504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30CEB4-778D-0FAA-0149-FB33099E8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62650" y="0"/>
          <a:ext cx="7030431" cy="2534004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10</xdr:col>
      <xdr:colOff>485775</xdr:colOff>
      <xdr:row>14</xdr:row>
      <xdr:rowOff>76200</xdr:rowOff>
    </xdr:from>
    <xdr:to>
      <xdr:col>22</xdr:col>
      <xdr:colOff>248639</xdr:colOff>
      <xdr:row>49</xdr:row>
      <xdr:rowOff>920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C8194F8-E6CD-DD9D-5B77-52B156ECD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72175" y="2743200"/>
          <a:ext cx="7078063" cy="65922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127</xdr:row>
      <xdr:rowOff>171450</xdr:rowOff>
    </xdr:from>
    <xdr:to>
      <xdr:col>19</xdr:col>
      <xdr:colOff>38100</xdr:colOff>
      <xdr:row>137</xdr:row>
      <xdr:rowOff>152400</xdr:rowOff>
    </xdr:to>
    <xdr:pic>
      <xdr:nvPicPr>
        <xdr:cNvPr id="1185" name="Picture 161">
          <a:extLst>
            <a:ext uri="{FF2B5EF4-FFF2-40B4-BE49-F238E27FC236}">
              <a16:creationId xmlns:a16="http://schemas.microsoft.com/office/drawing/2014/main" id="{00000000-0008-0000-02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4612" t="32943" r="6076" b="41276"/>
        <a:stretch>
          <a:fillRect/>
        </a:stretch>
      </xdr:blipFill>
      <xdr:spPr bwMode="auto">
        <a:xfrm>
          <a:off x="0" y="27317700"/>
          <a:ext cx="11620500" cy="188595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139</xdr:row>
      <xdr:rowOff>161925</xdr:rowOff>
    </xdr:from>
    <xdr:to>
      <xdr:col>19</xdr:col>
      <xdr:colOff>9525</xdr:colOff>
      <xdr:row>148</xdr:row>
      <xdr:rowOff>161925</xdr:rowOff>
    </xdr:to>
    <xdr:pic>
      <xdr:nvPicPr>
        <xdr:cNvPr id="1210" name="Picture 186">
          <a:extLst>
            <a:ext uri="{FF2B5EF4-FFF2-40B4-BE49-F238E27FC236}">
              <a16:creationId xmlns:a16="http://schemas.microsoft.com/office/drawing/2014/main" id="{00000000-0008-0000-02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 l="5051" t="41276" r="5857" b="35286"/>
        <a:stretch>
          <a:fillRect/>
        </a:stretch>
      </xdr:blipFill>
      <xdr:spPr bwMode="auto">
        <a:xfrm>
          <a:off x="0" y="29660850"/>
          <a:ext cx="11591925" cy="17145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151</xdr:row>
      <xdr:rowOff>133350</xdr:rowOff>
    </xdr:from>
    <xdr:to>
      <xdr:col>19</xdr:col>
      <xdr:colOff>9525</xdr:colOff>
      <xdr:row>160</xdr:row>
      <xdr:rowOff>95250</xdr:rowOff>
    </xdr:to>
    <xdr:pic>
      <xdr:nvPicPr>
        <xdr:cNvPr id="1276" name="Picture 252">
          <a:extLst>
            <a:ext uri="{FF2B5EF4-FFF2-40B4-BE49-F238E27FC236}">
              <a16:creationId xmlns:a16="http://schemas.microsoft.com/office/drawing/2014/main" id="{00000000-0008-0000-02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 l="4685" t="47917" r="6223" b="29166"/>
        <a:stretch>
          <a:fillRect/>
        </a:stretch>
      </xdr:blipFill>
      <xdr:spPr bwMode="auto">
        <a:xfrm>
          <a:off x="0" y="32146875"/>
          <a:ext cx="11591925" cy="16764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162</xdr:row>
      <xdr:rowOff>0</xdr:rowOff>
    </xdr:from>
    <xdr:to>
      <xdr:col>19</xdr:col>
      <xdr:colOff>57150</xdr:colOff>
      <xdr:row>171</xdr:row>
      <xdr:rowOff>9525</xdr:rowOff>
    </xdr:to>
    <xdr:pic>
      <xdr:nvPicPr>
        <xdr:cNvPr id="1333" name="Picture 309">
          <a:extLst>
            <a:ext uri="{FF2B5EF4-FFF2-40B4-BE49-F238E27FC236}">
              <a16:creationId xmlns:a16="http://schemas.microsoft.com/office/drawing/2014/main" id="{00000000-0008-0000-02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 l="4466" t="41276" r="6076" b="35156"/>
        <a:stretch>
          <a:fillRect/>
        </a:stretch>
      </xdr:blipFill>
      <xdr:spPr bwMode="auto">
        <a:xfrm>
          <a:off x="0" y="33956625"/>
          <a:ext cx="11639550" cy="172402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173</xdr:row>
      <xdr:rowOff>9525</xdr:rowOff>
    </xdr:from>
    <xdr:to>
      <xdr:col>19</xdr:col>
      <xdr:colOff>66675</xdr:colOff>
      <xdr:row>183</xdr:row>
      <xdr:rowOff>161925</xdr:rowOff>
    </xdr:to>
    <xdr:pic>
      <xdr:nvPicPr>
        <xdr:cNvPr id="1364" name="Picture 340">
          <a:extLst>
            <a:ext uri="{FF2B5EF4-FFF2-40B4-BE49-F238E27FC236}">
              <a16:creationId xmlns:a16="http://schemas.microsoft.com/office/drawing/2014/main" id="{00000000-0008-0000-02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 l="4685" t="45182" r="5783" b="26693"/>
        <a:stretch>
          <a:fillRect/>
        </a:stretch>
      </xdr:blipFill>
      <xdr:spPr bwMode="auto">
        <a:xfrm>
          <a:off x="0" y="36099750"/>
          <a:ext cx="11649075" cy="20574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402318</xdr:colOff>
      <xdr:row>19</xdr:row>
      <xdr:rowOff>114840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58CE5F-4DFC-59ED-5300-1557A4596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0"/>
          <a:ext cx="16251918" cy="38676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29"/>
  <sheetViews>
    <sheetView zoomScale="145" zoomScaleNormal="145" workbookViewId="0">
      <selection activeCell="L15" sqref="L15"/>
    </sheetView>
  </sheetViews>
  <sheetFormatPr defaultRowHeight="15" x14ac:dyDescent="0.25"/>
  <cols>
    <col min="1" max="1" width="4.7109375" style="37" customWidth="1"/>
    <col min="2" max="2" width="6.140625" style="13" customWidth="1"/>
    <col min="3" max="3" width="5.28515625" style="13" customWidth="1"/>
    <col min="4" max="4" width="7.42578125" style="13" customWidth="1"/>
    <col min="5" max="5" width="9.5703125" style="13" customWidth="1"/>
    <col min="6" max="6" width="6.5703125" style="13" customWidth="1"/>
    <col min="7" max="7" width="6.7109375" style="38" customWidth="1"/>
    <col min="8" max="8" width="8.5703125" style="13" customWidth="1"/>
    <col min="9" max="9" width="8.42578125" customWidth="1"/>
    <col min="10" max="10" width="12" customWidth="1"/>
    <col min="11" max="12" width="10.85546875" customWidth="1"/>
    <col min="13" max="13" width="6.7109375" customWidth="1"/>
    <col min="14" max="14" width="9.140625" style="13"/>
    <col min="15" max="15" width="15.140625" bestFit="1" customWidth="1"/>
    <col min="16" max="16" width="15.28515625" customWidth="1"/>
    <col min="17" max="17" width="12.85546875" customWidth="1"/>
  </cols>
  <sheetData>
    <row r="1" spans="1:17" ht="58.5" customHeight="1" x14ac:dyDescent="0.25">
      <c r="A1" s="6" t="s">
        <v>0</v>
      </c>
      <c r="B1" s="7" t="s">
        <v>3</v>
      </c>
      <c r="C1" s="7" t="s">
        <v>1</v>
      </c>
      <c r="D1" s="7" t="s">
        <v>4</v>
      </c>
      <c r="E1" s="8" t="s">
        <v>35</v>
      </c>
      <c r="F1" s="8" t="s">
        <v>28</v>
      </c>
      <c r="G1" s="19" t="s">
        <v>29</v>
      </c>
      <c r="H1" s="25" t="s">
        <v>20</v>
      </c>
      <c r="I1" s="7" t="s">
        <v>19</v>
      </c>
      <c r="J1" s="7" t="s">
        <v>5</v>
      </c>
      <c r="K1" s="7" t="s">
        <v>6</v>
      </c>
      <c r="L1" s="7" t="s">
        <v>7</v>
      </c>
      <c r="M1" s="7" t="s">
        <v>8</v>
      </c>
    </row>
    <row r="2" spans="1:17" x14ac:dyDescent="0.25">
      <c r="A2" s="9">
        <v>1</v>
      </c>
      <c r="B2" s="9">
        <v>101</v>
      </c>
      <c r="C2" s="10">
        <v>1</v>
      </c>
      <c r="D2" s="12" t="s">
        <v>27</v>
      </c>
      <c r="E2" s="12">
        <v>1095</v>
      </c>
      <c r="F2" s="28">
        <v>182</v>
      </c>
      <c r="G2" s="28">
        <f>E2+F2</f>
        <v>1277</v>
      </c>
      <c r="H2" s="45">
        <f>G2*1.1</f>
        <v>1404.7</v>
      </c>
      <c r="I2" s="21">
        <v>6000</v>
      </c>
      <c r="J2" s="23">
        <f t="shared" ref="J2:J8" si="0">G2*I2</f>
        <v>7662000</v>
      </c>
      <c r="K2" s="23">
        <f t="shared" ref="K2:K8" si="1">J2*0.95</f>
        <v>7278900</v>
      </c>
      <c r="L2" s="23">
        <f t="shared" ref="L2:L8" si="2">J2*0.8</f>
        <v>6129600</v>
      </c>
      <c r="M2" s="17">
        <f t="shared" ref="M2" si="3">MROUND((J2*0.025/12),500)</f>
        <v>16000</v>
      </c>
      <c r="O2" s="1">
        <v>1277</v>
      </c>
      <c r="P2" s="2">
        <f>O2*1.4</f>
        <v>1787.8</v>
      </c>
      <c r="Q2" s="2">
        <f>J2/P2</f>
        <v>4285.7142857142862</v>
      </c>
    </row>
    <row r="3" spans="1:17" ht="17.25" thickBot="1" x14ac:dyDescent="0.3">
      <c r="A3" s="9">
        <v>2</v>
      </c>
      <c r="B3" s="9">
        <v>201</v>
      </c>
      <c r="C3" s="10">
        <v>2</v>
      </c>
      <c r="D3" s="12" t="s">
        <v>27</v>
      </c>
      <c r="E3" s="12">
        <v>1095</v>
      </c>
      <c r="F3" s="28">
        <v>182</v>
      </c>
      <c r="G3" s="28">
        <f t="shared" ref="G3:G8" si="4">E3+F3</f>
        <v>1277</v>
      </c>
      <c r="H3" s="45">
        <f t="shared" ref="H3:H8" si="5">G3*1.1</f>
        <v>1404.7</v>
      </c>
      <c r="I3" s="21">
        <v>6000</v>
      </c>
      <c r="J3" s="23">
        <f t="shared" si="0"/>
        <v>7662000</v>
      </c>
      <c r="K3" s="23">
        <f t="shared" si="1"/>
        <v>7278900</v>
      </c>
      <c r="L3" s="23">
        <f t="shared" si="2"/>
        <v>6129600</v>
      </c>
      <c r="M3" s="17">
        <f t="shared" ref="M3:M8" si="6">MROUND((J3*0.025/12),500)</f>
        <v>16000</v>
      </c>
      <c r="O3" s="22"/>
      <c r="P3" s="2"/>
    </row>
    <row r="4" spans="1:17" ht="17.25" thickBot="1" x14ac:dyDescent="0.3">
      <c r="A4" s="9">
        <v>3</v>
      </c>
      <c r="B4" s="9">
        <v>301</v>
      </c>
      <c r="C4" s="10">
        <v>3</v>
      </c>
      <c r="D4" s="12" t="s">
        <v>27</v>
      </c>
      <c r="E4" s="12">
        <v>1095</v>
      </c>
      <c r="F4" s="28">
        <v>182</v>
      </c>
      <c r="G4" s="28">
        <f t="shared" si="4"/>
        <v>1277</v>
      </c>
      <c r="H4" s="45">
        <f t="shared" si="5"/>
        <v>1404.7</v>
      </c>
      <c r="I4" s="21">
        <v>6000</v>
      </c>
      <c r="J4" s="23">
        <f t="shared" si="0"/>
        <v>7662000</v>
      </c>
      <c r="K4" s="23">
        <f t="shared" si="1"/>
        <v>7278900</v>
      </c>
      <c r="L4" s="23">
        <f t="shared" si="2"/>
        <v>6129600</v>
      </c>
      <c r="M4" s="17">
        <f t="shared" si="6"/>
        <v>16000</v>
      </c>
      <c r="O4" s="22"/>
      <c r="P4" s="2"/>
      <c r="Q4" s="2">
        <f>P2*4200</f>
        <v>7508760</v>
      </c>
    </row>
    <row r="5" spans="1:17" ht="17.25" thickBot="1" x14ac:dyDescent="0.3">
      <c r="A5" s="9">
        <v>4</v>
      </c>
      <c r="B5" s="9">
        <v>401</v>
      </c>
      <c r="C5" s="10">
        <v>4</v>
      </c>
      <c r="D5" s="12" t="s">
        <v>27</v>
      </c>
      <c r="E5" s="12">
        <v>1095</v>
      </c>
      <c r="F5" s="28">
        <v>182</v>
      </c>
      <c r="G5" s="28">
        <f t="shared" si="4"/>
        <v>1277</v>
      </c>
      <c r="H5" s="45">
        <f t="shared" si="5"/>
        <v>1404.7</v>
      </c>
      <c r="I5" s="21">
        <v>6000</v>
      </c>
      <c r="J5" s="23">
        <f t="shared" si="0"/>
        <v>7662000</v>
      </c>
      <c r="K5" s="23">
        <f t="shared" si="1"/>
        <v>7278900</v>
      </c>
      <c r="L5" s="23">
        <f t="shared" si="2"/>
        <v>6129600</v>
      </c>
      <c r="M5" s="17">
        <f t="shared" si="6"/>
        <v>16000</v>
      </c>
      <c r="O5" s="22"/>
      <c r="P5" s="2"/>
      <c r="Q5" s="2">
        <f>Q4/G2</f>
        <v>5880</v>
      </c>
    </row>
    <row r="6" spans="1:17" x14ac:dyDescent="0.25">
      <c r="A6" s="9">
        <v>5</v>
      </c>
      <c r="B6" s="9">
        <v>501</v>
      </c>
      <c r="C6" s="10">
        <v>5</v>
      </c>
      <c r="D6" s="12" t="s">
        <v>27</v>
      </c>
      <c r="E6" s="12">
        <v>1095</v>
      </c>
      <c r="F6" s="28">
        <v>182</v>
      </c>
      <c r="G6" s="28">
        <f t="shared" si="4"/>
        <v>1277</v>
      </c>
      <c r="H6" s="45">
        <f t="shared" si="5"/>
        <v>1404.7</v>
      </c>
      <c r="I6" s="21">
        <v>6000</v>
      </c>
      <c r="J6" s="23">
        <f t="shared" si="0"/>
        <v>7662000</v>
      </c>
      <c r="K6" s="23">
        <f t="shared" si="1"/>
        <v>7278900</v>
      </c>
      <c r="L6" s="23">
        <f t="shared" si="2"/>
        <v>6129600</v>
      </c>
      <c r="M6" s="17">
        <f t="shared" si="6"/>
        <v>16000</v>
      </c>
    </row>
    <row r="7" spans="1:17" x14ac:dyDescent="0.25">
      <c r="A7" s="9">
        <v>6</v>
      </c>
      <c r="B7" s="9">
        <v>601</v>
      </c>
      <c r="C7" s="10">
        <v>6</v>
      </c>
      <c r="D7" s="12" t="s">
        <v>27</v>
      </c>
      <c r="E7" s="12">
        <v>1095</v>
      </c>
      <c r="F7" s="28">
        <v>182</v>
      </c>
      <c r="G7" s="28">
        <f t="shared" si="4"/>
        <v>1277</v>
      </c>
      <c r="H7" s="45">
        <f t="shared" si="5"/>
        <v>1404.7</v>
      </c>
      <c r="I7" s="21">
        <v>6000</v>
      </c>
      <c r="J7" s="23">
        <f t="shared" si="0"/>
        <v>7662000</v>
      </c>
      <c r="K7" s="23">
        <f t="shared" si="1"/>
        <v>7278900</v>
      </c>
      <c r="L7" s="23">
        <f t="shared" si="2"/>
        <v>6129600</v>
      </c>
      <c r="M7" s="17">
        <f t="shared" si="6"/>
        <v>16000</v>
      </c>
    </row>
    <row r="8" spans="1:17" x14ac:dyDescent="0.25">
      <c r="A8" s="9">
        <v>7</v>
      </c>
      <c r="B8" s="9">
        <v>701</v>
      </c>
      <c r="C8" s="10">
        <v>7</v>
      </c>
      <c r="D8" s="12" t="s">
        <v>27</v>
      </c>
      <c r="E8" s="12">
        <v>1095</v>
      </c>
      <c r="F8" s="28">
        <v>182</v>
      </c>
      <c r="G8" s="28">
        <f t="shared" si="4"/>
        <v>1277</v>
      </c>
      <c r="H8" s="45">
        <f t="shared" si="5"/>
        <v>1404.7</v>
      </c>
      <c r="I8" s="21">
        <v>6000</v>
      </c>
      <c r="J8" s="23">
        <f t="shared" si="0"/>
        <v>7662000</v>
      </c>
      <c r="K8" s="23">
        <f t="shared" si="1"/>
        <v>7278900</v>
      </c>
      <c r="L8" s="23">
        <f t="shared" si="2"/>
        <v>6129600</v>
      </c>
      <c r="M8" s="17">
        <f t="shared" si="6"/>
        <v>16000</v>
      </c>
    </row>
    <row r="9" spans="1:17" ht="16.5" x14ac:dyDescent="0.3">
      <c r="A9" s="59" t="s">
        <v>2</v>
      </c>
      <c r="B9" s="60"/>
      <c r="C9" s="60"/>
      <c r="D9" s="61"/>
      <c r="E9" s="14">
        <f>SUM(E2:E8)</f>
        <v>7665</v>
      </c>
      <c r="F9" s="14">
        <f>SUM(F2:F8)</f>
        <v>1274</v>
      </c>
      <c r="G9" s="51">
        <f>SUM(G2:G8)</f>
        <v>8939</v>
      </c>
      <c r="H9" s="14">
        <f>SUM(H2:H8)</f>
        <v>9832.9000000000015</v>
      </c>
      <c r="I9" s="15"/>
      <c r="J9" s="24">
        <f>SUM(J2:J8)</f>
        <v>53634000</v>
      </c>
      <c r="K9" s="24">
        <f>SUM(K2:K8)</f>
        <v>50952300</v>
      </c>
      <c r="L9" s="24">
        <f>SUM(L2:L8)</f>
        <v>42907200</v>
      </c>
      <c r="M9" s="11"/>
      <c r="O9" s="4"/>
    </row>
    <row r="10" spans="1:17" x14ac:dyDescent="0.25">
      <c r="H10" s="40"/>
      <c r="J10" s="18"/>
    </row>
    <row r="16" spans="1:17" x14ac:dyDescent="0.25">
      <c r="E16" s="38"/>
      <c r="F16" s="38"/>
      <c r="G16" s="40"/>
      <c r="H16" s="40"/>
      <c r="I16" s="20"/>
      <c r="J16" s="20"/>
      <c r="K16" s="20"/>
      <c r="L16" s="20"/>
    </row>
    <row r="17" spans="3:12" x14ac:dyDescent="0.25">
      <c r="E17" s="38"/>
      <c r="F17" s="38"/>
      <c r="G17" s="40"/>
      <c r="H17" s="38"/>
      <c r="I17" s="26"/>
      <c r="J17" s="20"/>
      <c r="K17" s="26"/>
      <c r="L17" s="27"/>
    </row>
    <row r="18" spans="3:12" x14ac:dyDescent="0.25">
      <c r="E18" s="38"/>
      <c r="F18" s="38"/>
      <c r="G18" s="40"/>
      <c r="H18" s="40"/>
      <c r="I18" s="26"/>
      <c r="J18" s="20"/>
      <c r="K18" s="26"/>
      <c r="L18" s="27"/>
    </row>
    <row r="19" spans="3:12" x14ac:dyDescent="0.25">
      <c r="E19" s="38"/>
      <c r="G19" s="40"/>
      <c r="H19" s="38"/>
      <c r="I19" s="26"/>
      <c r="J19" s="20"/>
      <c r="K19" s="26"/>
      <c r="L19" s="27"/>
    </row>
    <row r="20" spans="3:12" x14ac:dyDescent="0.25">
      <c r="G20" s="41"/>
      <c r="I20" s="1"/>
      <c r="L20" s="1"/>
    </row>
    <row r="21" spans="3:12" x14ac:dyDescent="0.25">
      <c r="G21" s="41"/>
      <c r="I21" s="1"/>
      <c r="L21" s="1"/>
    </row>
    <row r="22" spans="3:12" x14ac:dyDescent="0.25">
      <c r="G22" s="41"/>
      <c r="I22" s="1"/>
      <c r="J22" s="1"/>
      <c r="L22" s="1"/>
    </row>
    <row r="23" spans="3:12" x14ac:dyDescent="0.25">
      <c r="H23" s="41"/>
      <c r="J23" s="1"/>
    </row>
    <row r="24" spans="3:12" x14ac:dyDescent="0.25">
      <c r="C24" s="42"/>
      <c r="E24" s="43"/>
      <c r="F24" s="43"/>
      <c r="G24" s="41"/>
      <c r="I24" s="1"/>
      <c r="J24" s="1"/>
      <c r="L24" s="1"/>
    </row>
    <row r="25" spans="3:12" x14ac:dyDescent="0.25">
      <c r="G25" s="41"/>
      <c r="I25" s="1"/>
      <c r="L25" s="1"/>
    </row>
    <row r="26" spans="3:12" x14ac:dyDescent="0.25">
      <c r="G26" s="41"/>
      <c r="I26" s="1"/>
      <c r="L26" s="1"/>
    </row>
    <row r="27" spans="3:12" x14ac:dyDescent="0.25">
      <c r="G27" s="41"/>
      <c r="I27" s="1"/>
      <c r="L27" s="1"/>
    </row>
    <row r="28" spans="3:12" x14ac:dyDescent="0.25">
      <c r="G28" s="41"/>
      <c r="I28" s="1"/>
      <c r="L28" s="1"/>
    </row>
    <row r="29" spans="3:12" x14ac:dyDescent="0.25">
      <c r="G29" s="41"/>
      <c r="I29" s="1"/>
      <c r="L29" s="1"/>
    </row>
  </sheetData>
  <mergeCells count="1">
    <mergeCell ref="A9:D9"/>
  </mergeCells>
  <phoneticPr fontId="12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37"/>
  <sheetViews>
    <sheetView topLeftCell="D1" zoomScale="160" zoomScaleNormal="160" workbookViewId="0">
      <selection activeCell="J16" sqref="J16:L16"/>
    </sheetView>
  </sheetViews>
  <sheetFormatPr defaultRowHeight="15" x14ac:dyDescent="0.25"/>
  <cols>
    <col min="1" max="1" width="4.7109375" style="37" customWidth="1"/>
    <col min="2" max="2" width="6.140625" style="13" customWidth="1"/>
    <col min="3" max="3" width="5.28515625" style="13" customWidth="1"/>
    <col min="4" max="4" width="7.7109375" style="13" customWidth="1"/>
    <col min="5" max="5" width="9.5703125" style="13" customWidth="1"/>
    <col min="6" max="6" width="8.85546875" style="13" customWidth="1"/>
    <col min="7" max="7" width="7.85546875" style="38" customWidth="1"/>
    <col min="8" max="8" width="7.85546875" style="13" customWidth="1"/>
    <col min="9" max="9" width="6.5703125" customWidth="1"/>
    <col min="10" max="10" width="12" customWidth="1"/>
    <col min="11" max="12" width="10.85546875" customWidth="1"/>
    <col min="13" max="13" width="6.7109375" customWidth="1"/>
    <col min="15" max="15" width="15.140625" bestFit="1" customWidth="1"/>
    <col min="16" max="16" width="15.28515625" customWidth="1"/>
    <col min="17" max="17" width="10.85546875" customWidth="1"/>
  </cols>
  <sheetData>
    <row r="1" spans="1:17" ht="48.75" customHeight="1" x14ac:dyDescent="0.25">
      <c r="A1" s="6" t="s">
        <v>0</v>
      </c>
      <c r="B1" s="7" t="s">
        <v>3</v>
      </c>
      <c r="C1" s="7" t="s">
        <v>1</v>
      </c>
      <c r="D1" s="7" t="s">
        <v>4</v>
      </c>
      <c r="E1" s="8" t="s">
        <v>35</v>
      </c>
      <c r="F1" s="8" t="s">
        <v>28</v>
      </c>
      <c r="G1" s="19" t="s">
        <v>29</v>
      </c>
      <c r="H1" s="25" t="s">
        <v>20</v>
      </c>
      <c r="I1" s="7" t="s">
        <v>19</v>
      </c>
      <c r="J1" s="7" t="s">
        <v>5</v>
      </c>
      <c r="K1" s="7" t="s">
        <v>6</v>
      </c>
      <c r="L1" s="7" t="s">
        <v>7</v>
      </c>
      <c r="M1" s="7" t="s">
        <v>8</v>
      </c>
    </row>
    <row r="2" spans="1:17" x14ac:dyDescent="0.25">
      <c r="A2" s="9">
        <v>1</v>
      </c>
      <c r="B2" s="9">
        <v>101</v>
      </c>
      <c r="C2" s="10">
        <v>1</v>
      </c>
      <c r="D2" s="12" t="s">
        <v>27</v>
      </c>
      <c r="E2" s="12">
        <v>845</v>
      </c>
      <c r="F2" s="28">
        <v>216</v>
      </c>
      <c r="G2" s="28">
        <f>E2+F2</f>
        <v>1061</v>
      </c>
      <c r="H2" s="45">
        <f t="shared" ref="H2:H15" si="0">G2*1.1</f>
        <v>1167.1000000000001</v>
      </c>
      <c r="I2" s="21">
        <v>6000</v>
      </c>
      <c r="J2" s="23">
        <f t="shared" ref="J2:J15" si="1">G2*I2</f>
        <v>6366000</v>
      </c>
      <c r="K2" s="23">
        <f t="shared" ref="K2:K15" si="2">J2*0.95</f>
        <v>6047700</v>
      </c>
      <c r="L2" s="23">
        <f t="shared" ref="L2:L15" si="3">J2*0.8</f>
        <v>5092800</v>
      </c>
      <c r="M2" s="17">
        <f t="shared" ref="M2:M15" si="4">MROUND((J2*0.025/12),500)</f>
        <v>13500</v>
      </c>
      <c r="O2" s="1">
        <f>E2*1.4</f>
        <v>1183</v>
      </c>
      <c r="P2" s="2">
        <f>O2*4200</f>
        <v>4968600</v>
      </c>
      <c r="Q2" s="2">
        <f>P2/E2</f>
        <v>5880</v>
      </c>
    </row>
    <row r="3" spans="1:17" x14ac:dyDescent="0.25">
      <c r="A3" s="9">
        <v>2</v>
      </c>
      <c r="B3" s="9">
        <v>102</v>
      </c>
      <c r="C3" s="10">
        <v>1</v>
      </c>
      <c r="D3" s="12" t="s">
        <v>10</v>
      </c>
      <c r="E3" s="12">
        <v>723</v>
      </c>
      <c r="F3" s="28">
        <v>79</v>
      </c>
      <c r="G3" s="28">
        <f t="shared" ref="G3:G15" si="5">E3+F3</f>
        <v>802</v>
      </c>
      <c r="H3" s="45">
        <f t="shared" si="0"/>
        <v>882.2</v>
      </c>
      <c r="I3" s="21">
        <v>6000</v>
      </c>
      <c r="J3" s="23">
        <f t="shared" si="1"/>
        <v>4812000</v>
      </c>
      <c r="K3" s="23">
        <f t="shared" si="2"/>
        <v>4571400</v>
      </c>
      <c r="L3" s="23">
        <f t="shared" si="3"/>
        <v>3849600</v>
      </c>
      <c r="M3" s="17">
        <f t="shared" si="4"/>
        <v>10000</v>
      </c>
      <c r="O3" s="2"/>
      <c r="P3" s="2"/>
      <c r="Q3" s="2">
        <f>P2/H2</f>
        <v>4257.218747322423</v>
      </c>
    </row>
    <row r="4" spans="1:17" ht="17.25" thickBot="1" x14ac:dyDescent="0.3">
      <c r="A4" s="9">
        <v>3</v>
      </c>
      <c r="B4" s="9">
        <v>201</v>
      </c>
      <c r="C4" s="10">
        <v>2</v>
      </c>
      <c r="D4" s="12" t="s">
        <v>27</v>
      </c>
      <c r="E4" s="12">
        <v>845</v>
      </c>
      <c r="F4" s="28">
        <v>216</v>
      </c>
      <c r="G4" s="28">
        <f t="shared" si="5"/>
        <v>1061</v>
      </c>
      <c r="H4" s="45">
        <f t="shared" si="0"/>
        <v>1167.1000000000001</v>
      </c>
      <c r="I4" s="21">
        <v>6000</v>
      </c>
      <c r="J4" s="23">
        <f t="shared" si="1"/>
        <v>6366000</v>
      </c>
      <c r="K4" s="23">
        <f t="shared" si="2"/>
        <v>6047700</v>
      </c>
      <c r="L4" s="23">
        <f t="shared" si="3"/>
        <v>5092800</v>
      </c>
      <c r="M4" s="17">
        <f t="shared" si="4"/>
        <v>13500</v>
      </c>
      <c r="O4" s="22"/>
      <c r="P4" s="2"/>
      <c r="Q4" s="2">
        <f>J2/G2</f>
        <v>6000</v>
      </c>
    </row>
    <row r="5" spans="1:17" ht="17.25" thickBot="1" x14ac:dyDescent="0.3">
      <c r="A5" s="9">
        <v>4</v>
      </c>
      <c r="B5" s="9">
        <v>202</v>
      </c>
      <c r="C5" s="10">
        <v>2</v>
      </c>
      <c r="D5" s="12" t="s">
        <v>10</v>
      </c>
      <c r="E5" s="12">
        <v>723</v>
      </c>
      <c r="F5" s="28">
        <v>79</v>
      </c>
      <c r="G5" s="28">
        <f t="shared" si="5"/>
        <v>802</v>
      </c>
      <c r="H5" s="45">
        <f t="shared" si="0"/>
        <v>882.2</v>
      </c>
      <c r="I5" s="21">
        <v>6000</v>
      </c>
      <c r="J5" s="23">
        <f t="shared" si="1"/>
        <v>4812000</v>
      </c>
      <c r="K5" s="23">
        <f t="shared" si="2"/>
        <v>4571400</v>
      </c>
      <c r="L5" s="23">
        <f t="shared" si="3"/>
        <v>3849600</v>
      </c>
      <c r="M5" s="17">
        <f t="shared" si="4"/>
        <v>10000</v>
      </c>
      <c r="O5" s="22"/>
      <c r="P5" s="2"/>
    </row>
    <row r="6" spans="1:17" ht="17.25" thickBot="1" x14ac:dyDescent="0.3">
      <c r="A6" s="9">
        <v>5</v>
      </c>
      <c r="B6" s="9">
        <v>301</v>
      </c>
      <c r="C6" s="10">
        <v>3</v>
      </c>
      <c r="D6" s="12" t="s">
        <v>27</v>
      </c>
      <c r="E6" s="12">
        <v>845</v>
      </c>
      <c r="F6" s="28">
        <v>216</v>
      </c>
      <c r="G6" s="28">
        <f t="shared" si="5"/>
        <v>1061</v>
      </c>
      <c r="H6" s="45">
        <f t="shared" si="0"/>
        <v>1167.1000000000001</v>
      </c>
      <c r="I6" s="21">
        <v>6000</v>
      </c>
      <c r="J6" s="23">
        <f t="shared" si="1"/>
        <v>6366000</v>
      </c>
      <c r="K6" s="23">
        <f t="shared" si="2"/>
        <v>6047700</v>
      </c>
      <c r="L6" s="23">
        <f t="shared" si="3"/>
        <v>5092800</v>
      </c>
      <c r="M6" s="17">
        <f t="shared" si="4"/>
        <v>13500</v>
      </c>
      <c r="O6" s="22"/>
      <c r="P6" s="2"/>
    </row>
    <row r="7" spans="1:17" ht="17.25" thickBot="1" x14ac:dyDescent="0.3">
      <c r="A7" s="9">
        <v>6</v>
      </c>
      <c r="B7" s="9">
        <v>302</v>
      </c>
      <c r="C7" s="10">
        <v>3</v>
      </c>
      <c r="D7" s="12" t="s">
        <v>10</v>
      </c>
      <c r="E7" s="12">
        <v>723</v>
      </c>
      <c r="F7" s="28">
        <v>79</v>
      </c>
      <c r="G7" s="28">
        <f t="shared" si="5"/>
        <v>802</v>
      </c>
      <c r="H7" s="45">
        <f t="shared" si="0"/>
        <v>882.2</v>
      </c>
      <c r="I7" s="21">
        <v>6000</v>
      </c>
      <c r="J7" s="23">
        <f t="shared" si="1"/>
        <v>4812000</v>
      </c>
      <c r="K7" s="23">
        <f t="shared" si="2"/>
        <v>4571400</v>
      </c>
      <c r="L7" s="23">
        <f t="shared" si="3"/>
        <v>3849600</v>
      </c>
      <c r="M7" s="17">
        <f t="shared" si="4"/>
        <v>10000</v>
      </c>
      <c r="O7" s="22"/>
      <c r="P7" s="2"/>
    </row>
    <row r="8" spans="1:17" ht="17.25" thickBot="1" x14ac:dyDescent="0.3">
      <c r="A8" s="9">
        <v>7</v>
      </c>
      <c r="B8" s="9">
        <v>401</v>
      </c>
      <c r="C8" s="10">
        <v>4</v>
      </c>
      <c r="D8" s="12" t="s">
        <v>27</v>
      </c>
      <c r="E8" s="12">
        <v>845</v>
      </c>
      <c r="F8" s="28">
        <v>216</v>
      </c>
      <c r="G8" s="28">
        <f t="shared" si="5"/>
        <v>1061</v>
      </c>
      <c r="H8" s="45">
        <f t="shared" si="0"/>
        <v>1167.1000000000001</v>
      </c>
      <c r="I8" s="21">
        <v>6000</v>
      </c>
      <c r="J8" s="23">
        <f t="shared" si="1"/>
        <v>6366000</v>
      </c>
      <c r="K8" s="23">
        <f t="shared" si="2"/>
        <v>6047700</v>
      </c>
      <c r="L8" s="23">
        <f t="shared" si="3"/>
        <v>5092800</v>
      </c>
      <c r="M8" s="17">
        <f t="shared" si="4"/>
        <v>13500</v>
      </c>
      <c r="O8" s="22"/>
      <c r="P8" s="2"/>
    </row>
    <row r="9" spans="1:17" ht="17.25" thickBot="1" x14ac:dyDescent="0.3">
      <c r="A9" s="9">
        <v>8</v>
      </c>
      <c r="B9" s="9">
        <v>402</v>
      </c>
      <c r="C9" s="10">
        <v>4</v>
      </c>
      <c r="D9" s="12" t="s">
        <v>10</v>
      </c>
      <c r="E9" s="12">
        <v>723</v>
      </c>
      <c r="F9" s="28">
        <v>79</v>
      </c>
      <c r="G9" s="28">
        <f t="shared" si="5"/>
        <v>802</v>
      </c>
      <c r="H9" s="45">
        <f t="shared" si="0"/>
        <v>882.2</v>
      </c>
      <c r="I9" s="21">
        <v>6000</v>
      </c>
      <c r="J9" s="23">
        <f t="shared" si="1"/>
        <v>4812000</v>
      </c>
      <c r="K9" s="23">
        <f t="shared" si="2"/>
        <v>4571400</v>
      </c>
      <c r="L9" s="23">
        <f t="shared" si="3"/>
        <v>3849600</v>
      </c>
      <c r="M9" s="17">
        <f t="shared" si="4"/>
        <v>10000</v>
      </c>
      <c r="O9" s="22"/>
    </row>
    <row r="10" spans="1:17" x14ac:dyDescent="0.25">
      <c r="A10" s="9">
        <v>9</v>
      </c>
      <c r="B10" s="9">
        <v>501</v>
      </c>
      <c r="C10" s="10">
        <v>5</v>
      </c>
      <c r="D10" s="12" t="s">
        <v>27</v>
      </c>
      <c r="E10" s="12">
        <v>845</v>
      </c>
      <c r="F10" s="28">
        <v>216</v>
      </c>
      <c r="G10" s="28">
        <f t="shared" si="5"/>
        <v>1061</v>
      </c>
      <c r="H10" s="45">
        <f t="shared" si="0"/>
        <v>1167.1000000000001</v>
      </c>
      <c r="I10" s="21">
        <v>6000</v>
      </c>
      <c r="J10" s="23">
        <f t="shared" si="1"/>
        <v>6366000</v>
      </c>
      <c r="K10" s="23">
        <f t="shared" si="2"/>
        <v>6047700</v>
      </c>
      <c r="L10" s="23">
        <f t="shared" si="3"/>
        <v>5092800</v>
      </c>
      <c r="M10" s="17">
        <f t="shared" si="4"/>
        <v>13500</v>
      </c>
    </row>
    <row r="11" spans="1:17" x14ac:dyDescent="0.25">
      <c r="A11" s="9">
        <v>10</v>
      </c>
      <c r="B11" s="9">
        <v>502</v>
      </c>
      <c r="C11" s="10">
        <v>5</v>
      </c>
      <c r="D11" s="12" t="s">
        <v>10</v>
      </c>
      <c r="E11" s="12">
        <v>723</v>
      </c>
      <c r="F11" s="28">
        <v>79</v>
      </c>
      <c r="G11" s="28">
        <f t="shared" si="5"/>
        <v>802</v>
      </c>
      <c r="H11" s="45">
        <f t="shared" si="0"/>
        <v>882.2</v>
      </c>
      <c r="I11" s="21">
        <v>6000</v>
      </c>
      <c r="J11" s="23">
        <f t="shared" si="1"/>
        <v>4812000</v>
      </c>
      <c r="K11" s="23">
        <f t="shared" si="2"/>
        <v>4571400</v>
      </c>
      <c r="L11" s="23">
        <f t="shared" si="3"/>
        <v>3849600</v>
      </c>
      <c r="M11" s="17">
        <f t="shared" si="4"/>
        <v>10000</v>
      </c>
    </row>
    <row r="12" spans="1:17" x14ac:dyDescent="0.25">
      <c r="A12" s="9">
        <v>11</v>
      </c>
      <c r="B12" s="9">
        <v>601</v>
      </c>
      <c r="C12" s="10">
        <v>6</v>
      </c>
      <c r="D12" s="12" t="s">
        <v>27</v>
      </c>
      <c r="E12" s="12">
        <v>845</v>
      </c>
      <c r="F12" s="28">
        <v>216</v>
      </c>
      <c r="G12" s="28">
        <f t="shared" si="5"/>
        <v>1061</v>
      </c>
      <c r="H12" s="45">
        <f t="shared" si="0"/>
        <v>1167.1000000000001</v>
      </c>
      <c r="I12" s="21">
        <v>6000</v>
      </c>
      <c r="J12" s="23">
        <f t="shared" si="1"/>
        <v>6366000</v>
      </c>
      <c r="K12" s="23">
        <f t="shared" si="2"/>
        <v>6047700</v>
      </c>
      <c r="L12" s="23">
        <f t="shared" si="3"/>
        <v>5092800</v>
      </c>
      <c r="M12" s="17">
        <f t="shared" si="4"/>
        <v>13500</v>
      </c>
    </row>
    <row r="13" spans="1:17" x14ac:dyDescent="0.25">
      <c r="A13" s="9">
        <v>12</v>
      </c>
      <c r="B13" s="9">
        <v>602</v>
      </c>
      <c r="C13" s="10">
        <v>6</v>
      </c>
      <c r="D13" s="12" t="s">
        <v>10</v>
      </c>
      <c r="E13" s="12">
        <v>723</v>
      </c>
      <c r="F13" s="28">
        <v>79</v>
      </c>
      <c r="G13" s="28">
        <f t="shared" si="5"/>
        <v>802</v>
      </c>
      <c r="H13" s="45">
        <f t="shared" si="0"/>
        <v>882.2</v>
      </c>
      <c r="I13" s="21">
        <v>6000</v>
      </c>
      <c r="J13" s="23">
        <f t="shared" si="1"/>
        <v>4812000</v>
      </c>
      <c r="K13" s="23">
        <f t="shared" si="2"/>
        <v>4571400</v>
      </c>
      <c r="L13" s="23">
        <f t="shared" si="3"/>
        <v>3849600</v>
      </c>
      <c r="M13" s="17">
        <f t="shared" si="4"/>
        <v>10000</v>
      </c>
    </row>
    <row r="14" spans="1:17" x14ac:dyDescent="0.25">
      <c r="A14" s="9">
        <v>13</v>
      </c>
      <c r="B14" s="9">
        <v>701</v>
      </c>
      <c r="C14" s="10">
        <v>7</v>
      </c>
      <c r="D14" s="12" t="s">
        <v>27</v>
      </c>
      <c r="E14" s="12">
        <v>845</v>
      </c>
      <c r="F14" s="28">
        <v>216</v>
      </c>
      <c r="G14" s="28">
        <f t="shared" si="5"/>
        <v>1061</v>
      </c>
      <c r="H14" s="45">
        <f t="shared" si="0"/>
        <v>1167.1000000000001</v>
      </c>
      <c r="I14" s="21">
        <v>6000</v>
      </c>
      <c r="J14" s="23">
        <f t="shared" si="1"/>
        <v>6366000</v>
      </c>
      <c r="K14" s="23">
        <f t="shared" si="2"/>
        <v>6047700</v>
      </c>
      <c r="L14" s="23">
        <f t="shared" si="3"/>
        <v>5092800</v>
      </c>
      <c r="M14" s="17">
        <f t="shared" si="4"/>
        <v>13500</v>
      </c>
    </row>
    <row r="15" spans="1:17" x14ac:dyDescent="0.25">
      <c r="A15" s="9">
        <v>14</v>
      </c>
      <c r="B15" s="9">
        <v>702</v>
      </c>
      <c r="C15" s="10">
        <v>7</v>
      </c>
      <c r="D15" s="12" t="s">
        <v>10</v>
      </c>
      <c r="E15" s="12">
        <v>723</v>
      </c>
      <c r="F15" s="28">
        <v>79</v>
      </c>
      <c r="G15" s="28">
        <f t="shared" si="5"/>
        <v>802</v>
      </c>
      <c r="H15" s="45">
        <f t="shared" si="0"/>
        <v>882.2</v>
      </c>
      <c r="I15" s="21">
        <v>6000</v>
      </c>
      <c r="J15" s="23">
        <f t="shared" si="1"/>
        <v>4812000</v>
      </c>
      <c r="K15" s="23">
        <f t="shared" si="2"/>
        <v>4571400</v>
      </c>
      <c r="L15" s="23">
        <f t="shared" si="3"/>
        <v>3849600</v>
      </c>
      <c r="M15" s="17">
        <f t="shared" si="4"/>
        <v>10000</v>
      </c>
    </row>
    <row r="16" spans="1:17" ht="16.5" x14ac:dyDescent="0.3">
      <c r="A16" s="59" t="s">
        <v>2</v>
      </c>
      <c r="B16" s="60"/>
      <c r="C16" s="60"/>
      <c r="D16" s="61"/>
      <c r="E16" s="14">
        <f>SUM(E2:E15)</f>
        <v>10976</v>
      </c>
      <c r="F16" s="14">
        <f>SUM(F2:F15)</f>
        <v>2065</v>
      </c>
      <c r="G16" s="32">
        <f>SUM(G2:G15)</f>
        <v>13041</v>
      </c>
      <c r="H16" s="14">
        <f>SUM(H2:H15)</f>
        <v>14345.100000000004</v>
      </c>
      <c r="I16" s="15"/>
      <c r="J16" s="24">
        <f>SUM(J2:J15)</f>
        <v>78246000</v>
      </c>
      <c r="K16" s="24">
        <f>SUM(K2:K15)</f>
        <v>74333700</v>
      </c>
      <c r="L16" s="24">
        <f>SUM(L2:L15)</f>
        <v>62596800</v>
      </c>
      <c r="M16" s="11"/>
      <c r="O16" s="4"/>
    </row>
    <row r="17" spans="3:16" x14ac:dyDescent="0.25">
      <c r="H17" s="39"/>
      <c r="J17" s="16"/>
      <c r="O17" s="2"/>
    </row>
    <row r="18" spans="3:16" x14ac:dyDescent="0.25">
      <c r="H18" s="40"/>
      <c r="J18" s="18"/>
      <c r="O18">
        <v>4200</v>
      </c>
      <c r="P18" t="s">
        <v>39</v>
      </c>
    </row>
    <row r="19" spans="3:16" x14ac:dyDescent="0.25">
      <c r="O19" s="48">
        <v>0.4</v>
      </c>
    </row>
    <row r="22" spans="3:16" x14ac:dyDescent="0.25">
      <c r="E22" s="38"/>
      <c r="F22" s="38"/>
      <c r="G22" s="40"/>
      <c r="H22" s="38"/>
      <c r="I22" s="26"/>
      <c r="J22" s="20"/>
      <c r="K22" s="26"/>
      <c r="L22" s="27"/>
    </row>
    <row r="23" spans="3:16" x14ac:dyDescent="0.25">
      <c r="E23" s="38"/>
      <c r="F23" s="38"/>
      <c r="G23" s="40"/>
      <c r="H23" s="40"/>
      <c r="I23" s="26"/>
      <c r="J23" s="20"/>
      <c r="K23" s="26"/>
      <c r="L23" s="27"/>
    </row>
    <row r="24" spans="3:16" x14ac:dyDescent="0.25">
      <c r="E24" s="38"/>
      <c r="F24" s="38"/>
      <c r="G24" s="40"/>
      <c r="H24" s="40"/>
      <c r="I24" s="20"/>
      <c r="J24" s="20"/>
      <c r="K24" s="20"/>
      <c r="L24" s="20"/>
    </row>
    <row r="25" spans="3:16" x14ac:dyDescent="0.25">
      <c r="E25" s="38"/>
      <c r="F25" s="38"/>
      <c r="G25" s="40"/>
      <c r="H25" s="38"/>
      <c r="I25" s="26"/>
      <c r="J25" s="20"/>
      <c r="K25" s="26"/>
      <c r="L25" s="27"/>
    </row>
    <row r="26" spans="3:16" x14ac:dyDescent="0.25">
      <c r="E26" s="38"/>
      <c r="F26" s="38"/>
      <c r="G26" s="40"/>
      <c r="H26" s="40"/>
      <c r="I26" s="26"/>
      <c r="J26" s="20"/>
      <c r="K26" s="26"/>
      <c r="L26" s="27"/>
    </row>
    <row r="27" spans="3:16" x14ac:dyDescent="0.25">
      <c r="E27" s="38"/>
      <c r="G27" s="40"/>
      <c r="H27" s="38"/>
      <c r="I27" s="26"/>
      <c r="J27" s="20"/>
      <c r="K27" s="26"/>
      <c r="L27" s="27"/>
    </row>
    <row r="28" spans="3:16" x14ac:dyDescent="0.25">
      <c r="G28" s="41"/>
      <c r="I28" s="1"/>
      <c r="L28" s="1"/>
    </row>
    <row r="29" spans="3:16" x14ac:dyDescent="0.25">
      <c r="G29" s="41"/>
      <c r="I29" s="1"/>
      <c r="L29" s="1"/>
    </row>
    <row r="30" spans="3:16" x14ac:dyDescent="0.25">
      <c r="G30" s="41"/>
      <c r="I30" s="1"/>
      <c r="J30" s="1"/>
      <c r="L30" s="1"/>
    </row>
    <row r="31" spans="3:16" x14ac:dyDescent="0.25">
      <c r="H31" s="41"/>
      <c r="J31" s="1"/>
    </row>
    <row r="32" spans="3:16" x14ac:dyDescent="0.25">
      <c r="C32" s="42"/>
      <c r="E32" s="43"/>
      <c r="F32" s="43"/>
      <c r="G32" s="41"/>
      <c r="I32" s="1"/>
      <c r="J32" s="1"/>
      <c r="L32" s="1"/>
    </row>
    <row r="33" spans="7:12" x14ac:dyDescent="0.25">
      <c r="G33" s="41"/>
      <c r="I33" s="1"/>
      <c r="L33" s="1"/>
    </row>
    <row r="34" spans="7:12" x14ac:dyDescent="0.25">
      <c r="G34" s="41"/>
      <c r="I34" s="1"/>
      <c r="L34" s="1"/>
    </row>
    <row r="35" spans="7:12" x14ac:dyDescent="0.25">
      <c r="G35" s="41"/>
      <c r="I35" s="1"/>
      <c r="L35" s="1"/>
    </row>
    <row r="36" spans="7:12" x14ac:dyDescent="0.25">
      <c r="G36" s="41"/>
      <c r="I36" s="1"/>
      <c r="L36" s="1"/>
    </row>
    <row r="37" spans="7:12" x14ac:dyDescent="0.25">
      <c r="G37" s="41"/>
      <c r="I37" s="1"/>
      <c r="L37" s="1"/>
    </row>
  </sheetData>
  <mergeCells count="1">
    <mergeCell ref="A16:D1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8E2EB9-3DCC-45E0-863B-D447860855C9}">
  <dimension ref="A2:G8"/>
  <sheetViews>
    <sheetView tabSelected="1" zoomScale="145" zoomScaleNormal="145" workbookViewId="0">
      <selection activeCell="G7" sqref="G7"/>
    </sheetView>
  </sheetViews>
  <sheetFormatPr defaultRowHeight="15" x14ac:dyDescent="0.25"/>
  <cols>
    <col min="4" max="4" width="18" customWidth="1"/>
    <col min="5" max="5" width="16.85546875" customWidth="1"/>
    <col min="6" max="6" width="18.7109375" customWidth="1"/>
    <col min="7" max="7" width="14.7109375" customWidth="1"/>
  </cols>
  <sheetData>
    <row r="2" spans="1:7" x14ac:dyDescent="0.25">
      <c r="A2" s="29" t="s">
        <v>40</v>
      </c>
      <c r="B2" s="29" t="s">
        <v>9</v>
      </c>
      <c r="C2" s="29" t="s">
        <v>39</v>
      </c>
      <c r="D2" s="29" t="s">
        <v>14</v>
      </c>
      <c r="E2" s="29" t="s">
        <v>15</v>
      </c>
      <c r="F2" s="29" t="s">
        <v>16</v>
      </c>
    </row>
    <row r="3" spans="1:7" ht="16.5" x14ac:dyDescent="0.3">
      <c r="A3" s="49" t="s">
        <v>23</v>
      </c>
      <c r="B3" s="52">
        <v>8939</v>
      </c>
      <c r="C3" s="53">
        <v>9833</v>
      </c>
      <c r="D3" s="57">
        <v>53634000</v>
      </c>
      <c r="E3" s="58">
        <v>50952300</v>
      </c>
      <c r="F3" s="58">
        <v>42907200</v>
      </c>
    </row>
    <row r="4" spans="1:7" x14ac:dyDescent="0.25">
      <c r="A4" s="49" t="s">
        <v>24</v>
      </c>
      <c r="B4" s="54">
        <v>13041</v>
      </c>
      <c r="C4" s="53">
        <v>14345</v>
      </c>
      <c r="D4" s="57">
        <v>78246000</v>
      </c>
      <c r="E4" s="58">
        <v>74333700</v>
      </c>
      <c r="F4" s="58">
        <v>62596800</v>
      </c>
    </row>
    <row r="5" spans="1:7" ht="16.5" x14ac:dyDescent="0.3">
      <c r="A5" s="29" t="s">
        <v>2</v>
      </c>
      <c r="B5" s="50">
        <f>SUM(B3:B4)</f>
        <v>21980</v>
      </c>
      <c r="C5" s="50">
        <f>SUM(C3:C4)</f>
        <v>24178</v>
      </c>
      <c r="D5" s="55">
        <f>SUM(D3:D4)</f>
        <v>131880000</v>
      </c>
      <c r="E5" s="56">
        <f>SUM(E3:E4)</f>
        <v>125286000</v>
      </c>
      <c r="F5" s="56">
        <f>SUM(F3:F4)</f>
        <v>105504000</v>
      </c>
    </row>
    <row r="7" spans="1:7" x14ac:dyDescent="0.25">
      <c r="G7" s="4">
        <f>C5*2300</f>
        <v>55609400</v>
      </c>
    </row>
    <row r="8" spans="1:7" x14ac:dyDescent="0.25">
      <c r="G8" s="2">
        <f>G7*47%</f>
        <v>26136418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BD121E-92FA-426C-8EFB-1644B79BC301}">
  <dimension ref="A4:P56"/>
  <sheetViews>
    <sheetView topLeftCell="A4" zoomScale="115" zoomScaleNormal="115" workbookViewId="0">
      <selection activeCell="H24" sqref="H24"/>
    </sheetView>
  </sheetViews>
  <sheetFormatPr defaultRowHeight="15" x14ac:dyDescent="0.25"/>
  <sheetData>
    <row r="4" spans="1:7" x14ac:dyDescent="0.25">
      <c r="A4" s="36" t="s">
        <v>30</v>
      </c>
      <c r="C4" t="s">
        <v>34</v>
      </c>
      <c r="D4" t="s">
        <v>9</v>
      </c>
      <c r="F4" t="s">
        <v>12</v>
      </c>
    </row>
    <row r="5" spans="1:7" x14ac:dyDescent="0.25">
      <c r="A5" t="s">
        <v>31</v>
      </c>
      <c r="B5" t="s">
        <v>11</v>
      </c>
      <c r="C5">
        <v>1</v>
      </c>
      <c r="D5">
        <v>101.72</v>
      </c>
      <c r="E5" s="1">
        <f>D5*10.764</f>
        <v>1094.91408</v>
      </c>
      <c r="F5">
        <v>16.93</v>
      </c>
      <c r="G5" s="1">
        <f>F5*10.764</f>
        <v>182.23451999999997</v>
      </c>
    </row>
    <row r="8" spans="1:7" x14ac:dyDescent="0.25">
      <c r="A8" s="36" t="s">
        <v>32</v>
      </c>
      <c r="D8" t="s">
        <v>9</v>
      </c>
      <c r="F8" t="s">
        <v>12</v>
      </c>
    </row>
    <row r="9" spans="1:7" x14ac:dyDescent="0.25">
      <c r="A9" t="s">
        <v>33</v>
      </c>
      <c r="B9" t="s">
        <v>11</v>
      </c>
      <c r="C9">
        <v>1</v>
      </c>
      <c r="D9">
        <v>78.5</v>
      </c>
      <c r="E9" s="1">
        <f t="shared" ref="E9:E10" si="0">D9*10.764</f>
        <v>844.97399999999993</v>
      </c>
      <c r="F9">
        <v>20.059999999999999</v>
      </c>
      <c r="G9" s="1">
        <f t="shared" ref="G9:G10" si="1">F9*10.764</f>
        <v>215.92583999999997</v>
      </c>
    </row>
    <row r="10" spans="1:7" x14ac:dyDescent="0.25">
      <c r="C10">
        <v>2</v>
      </c>
      <c r="D10">
        <v>67.209999999999994</v>
      </c>
      <c r="E10" s="1">
        <f t="shared" si="0"/>
        <v>723.44843999999989</v>
      </c>
      <c r="F10">
        <v>7.38</v>
      </c>
      <c r="G10" s="1">
        <f t="shared" si="1"/>
        <v>79.43831999999999</v>
      </c>
    </row>
    <row r="55" spans="15:16" x14ac:dyDescent="0.25">
      <c r="O55" t="s">
        <v>23</v>
      </c>
      <c r="P55" t="s">
        <v>25</v>
      </c>
    </row>
    <row r="56" spans="15:16" x14ac:dyDescent="0.25">
      <c r="O56" t="s">
        <v>24</v>
      </c>
      <c r="P56" t="s">
        <v>26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E1:AG84"/>
  <sheetViews>
    <sheetView topLeftCell="J1" zoomScaleNormal="100" workbookViewId="0">
      <selection activeCell="AE14" sqref="AE14"/>
    </sheetView>
  </sheetViews>
  <sheetFormatPr defaultRowHeight="15" x14ac:dyDescent="0.25"/>
  <sheetData>
    <row r="1" spans="29:33" ht="19.5" customHeight="1" x14ac:dyDescent="0.25"/>
    <row r="2" spans="29:33" ht="17.25" customHeight="1" x14ac:dyDescent="0.25"/>
    <row r="11" spans="29:33" ht="15.75" thickBot="1" x14ac:dyDescent="0.3"/>
    <row r="12" spans="29:33" ht="17.25" thickBot="1" x14ac:dyDescent="0.3">
      <c r="AC12" s="3">
        <v>1</v>
      </c>
      <c r="AD12" s="3" t="s">
        <v>21</v>
      </c>
      <c r="AE12" s="3">
        <v>78.5</v>
      </c>
      <c r="AF12" s="1">
        <f>AE12*10.764</f>
        <v>844.97399999999993</v>
      </c>
      <c r="AG12" s="34">
        <v>7</v>
      </c>
    </row>
    <row r="13" spans="29:33" ht="17.25" thickBot="1" x14ac:dyDescent="0.3">
      <c r="AC13" s="5">
        <v>2</v>
      </c>
      <c r="AD13" s="5" t="s">
        <v>22</v>
      </c>
      <c r="AE13" s="5">
        <v>67.209999999999994</v>
      </c>
      <c r="AF13" s="1">
        <f t="shared" ref="AF13:AF14" si="0">AE13*10.764</f>
        <v>723.44843999999989</v>
      </c>
      <c r="AG13" s="35">
        <v>7</v>
      </c>
    </row>
    <row r="14" spans="29:33" ht="13.5" customHeight="1" thickBot="1" x14ac:dyDescent="0.3">
      <c r="AC14" s="3">
        <v>3</v>
      </c>
      <c r="AD14" s="3" t="s">
        <v>21</v>
      </c>
      <c r="AE14" s="3">
        <v>101.72</v>
      </c>
      <c r="AF14" s="1">
        <f t="shared" si="0"/>
        <v>1094.91408</v>
      </c>
      <c r="AG14" s="34">
        <v>7</v>
      </c>
    </row>
    <row r="15" spans="29:33" x14ac:dyDescent="0.25">
      <c r="AG15" s="30">
        <f>SUM(AG12:AG14)</f>
        <v>21</v>
      </c>
    </row>
    <row r="54" spans="5:13" x14ac:dyDescent="0.25">
      <c r="E54" s="31" t="s">
        <v>18</v>
      </c>
    </row>
    <row r="55" spans="5:13" x14ac:dyDescent="0.25">
      <c r="E55" t="s">
        <v>11</v>
      </c>
      <c r="H55" s="20"/>
    </row>
    <row r="56" spans="5:13" x14ac:dyDescent="0.25">
      <c r="F56" s="20" t="s">
        <v>9</v>
      </c>
      <c r="G56" s="20"/>
      <c r="H56" s="20"/>
      <c r="I56" s="20" t="s">
        <v>12</v>
      </c>
      <c r="J56" s="20"/>
      <c r="K56" s="20"/>
      <c r="L56" s="20"/>
      <c r="M56" s="20" t="s">
        <v>2</v>
      </c>
    </row>
    <row r="57" spans="5:13" x14ac:dyDescent="0.25">
      <c r="F57" s="20">
        <v>54.21</v>
      </c>
      <c r="G57" s="20"/>
      <c r="H57" s="26">
        <f>F57*10.764</f>
        <v>583.51643999999999</v>
      </c>
      <c r="I57" s="20">
        <v>6.16</v>
      </c>
      <c r="J57" s="26">
        <f>I57*10.764</f>
        <v>66.306240000000003</v>
      </c>
      <c r="K57" s="20"/>
      <c r="L57" s="26"/>
      <c r="M57" s="27">
        <f>H57+J57+L57</f>
        <v>649.82267999999999</v>
      </c>
    </row>
    <row r="58" spans="5:13" x14ac:dyDescent="0.25">
      <c r="F58" s="20">
        <v>38.93</v>
      </c>
      <c r="G58" s="20"/>
      <c r="H58" s="26">
        <f>F58*10.764</f>
        <v>419.04251999999997</v>
      </c>
      <c r="I58" s="20">
        <v>4.26</v>
      </c>
      <c r="J58" s="26">
        <f>I58*10.764</f>
        <v>45.854639999999996</v>
      </c>
      <c r="K58" s="20"/>
      <c r="L58" s="26"/>
      <c r="M58" s="27">
        <f>H58+J58+L58</f>
        <v>464.89715999999999</v>
      </c>
    </row>
    <row r="59" spans="5:13" x14ac:dyDescent="0.25">
      <c r="F59" s="20"/>
      <c r="G59" s="20"/>
      <c r="H59" s="26"/>
      <c r="I59" s="26"/>
      <c r="J59" s="26"/>
      <c r="K59" s="20"/>
      <c r="L59" s="26"/>
      <c r="M59" s="27"/>
    </row>
    <row r="61" spans="5:13" x14ac:dyDescent="0.25">
      <c r="E61" s="31" t="s">
        <v>17</v>
      </c>
    </row>
    <row r="62" spans="5:13" x14ac:dyDescent="0.25">
      <c r="E62" t="s">
        <v>11</v>
      </c>
      <c r="H62" s="20"/>
    </row>
    <row r="63" spans="5:13" x14ac:dyDescent="0.25">
      <c r="F63" s="20" t="s">
        <v>9</v>
      </c>
      <c r="G63" s="20"/>
      <c r="H63" s="20"/>
      <c r="I63" s="20" t="s">
        <v>12</v>
      </c>
      <c r="J63" s="20"/>
      <c r="K63" s="20"/>
      <c r="L63" s="20"/>
      <c r="M63" s="20" t="s">
        <v>2</v>
      </c>
    </row>
    <row r="64" spans="5:13" x14ac:dyDescent="0.25">
      <c r="F64" s="20">
        <v>54.21</v>
      </c>
      <c r="G64" s="20"/>
      <c r="H64" s="26">
        <f>F64*10.764</f>
        <v>583.51643999999999</v>
      </c>
      <c r="I64" s="20">
        <v>6.16</v>
      </c>
      <c r="J64" s="26">
        <f>I64*10.764</f>
        <v>66.306240000000003</v>
      </c>
      <c r="K64" s="20"/>
      <c r="L64" s="26"/>
      <c r="M64" s="27">
        <f>H64+J64+L64</f>
        <v>649.82267999999999</v>
      </c>
    </row>
    <row r="84" ht="21.75" customHeight="1" x14ac:dyDescent="0.25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C6:K26"/>
  <sheetViews>
    <sheetView workbookViewId="0">
      <selection activeCell="I15" sqref="I15"/>
    </sheetView>
  </sheetViews>
  <sheetFormatPr defaultRowHeight="15" x14ac:dyDescent="0.25"/>
  <cols>
    <col min="4" max="4" width="20" customWidth="1"/>
    <col min="5" max="5" width="15.28515625" customWidth="1"/>
    <col min="6" max="6" width="12.7109375" customWidth="1"/>
    <col min="7" max="7" width="17.28515625" customWidth="1"/>
    <col min="8" max="8" width="20.7109375" customWidth="1"/>
  </cols>
  <sheetData>
    <row r="6" spans="3:11" x14ac:dyDescent="0.25">
      <c r="C6" s="20" t="s">
        <v>9</v>
      </c>
      <c r="D6" s="20" t="s">
        <v>13</v>
      </c>
      <c r="E6" s="20" t="s">
        <v>36</v>
      </c>
      <c r="F6" s="20" t="s">
        <v>37</v>
      </c>
      <c r="G6" s="20" t="s">
        <v>38</v>
      </c>
      <c r="H6" s="38"/>
      <c r="I6" s="13"/>
      <c r="J6" s="13"/>
      <c r="K6" s="13"/>
    </row>
    <row r="7" spans="3:11" x14ac:dyDescent="0.25">
      <c r="C7" s="20"/>
      <c r="D7" s="20"/>
      <c r="E7" s="20">
        <v>623</v>
      </c>
      <c r="F7" s="26">
        <f>G7/E7</f>
        <v>4556.9823434991977</v>
      </c>
      <c r="G7" s="47">
        <v>2839000</v>
      </c>
      <c r="H7" s="38"/>
      <c r="I7" s="13"/>
      <c r="J7" s="13"/>
      <c r="K7" s="13"/>
    </row>
    <row r="8" spans="3:11" x14ac:dyDescent="0.25">
      <c r="C8" s="20"/>
      <c r="D8" s="20"/>
      <c r="E8" s="20">
        <v>767</v>
      </c>
      <c r="F8" s="26">
        <f t="shared" ref="F8:F11" si="0">G8/E8</f>
        <v>4577.5749674054759</v>
      </c>
      <c r="G8" s="47">
        <v>3511000</v>
      </c>
      <c r="H8" s="38"/>
      <c r="I8" s="13"/>
      <c r="J8" s="13"/>
      <c r="K8" s="13"/>
    </row>
    <row r="9" spans="3:11" x14ac:dyDescent="0.25">
      <c r="C9" s="30"/>
      <c r="D9" s="30"/>
      <c r="E9" s="20">
        <v>1250</v>
      </c>
      <c r="F9" s="26">
        <f t="shared" si="0"/>
        <v>4724.8</v>
      </c>
      <c r="G9" s="47">
        <v>5906000</v>
      </c>
      <c r="H9" s="44"/>
      <c r="I9" s="13"/>
      <c r="J9" s="13"/>
      <c r="K9" s="13"/>
    </row>
    <row r="10" spans="3:11" x14ac:dyDescent="0.25">
      <c r="E10" s="20">
        <v>430</v>
      </c>
      <c r="F10" s="26">
        <f t="shared" si="0"/>
        <v>5039.5348837209303</v>
      </c>
      <c r="G10" s="47">
        <v>2167000</v>
      </c>
      <c r="H10" s="13"/>
      <c r="I10" s="13"/>
      <c r="J10" s="13"/>
      <c r="K10" s="13"/>
    </row>
    <row r="11" spans="3:11" x14ac:dyDescent="0.25">
      <c r="D11" s="33"/>
      <c r="E11" s="20">
        <v>1007</v>
      </c>
      <c r="F11" s="26">
        <f t="shared" si="0"/>
        <v>4448.8579940417085</v>
      </c>
      <c r="G11" s="4">
        <v>4480000</v>
      </c>
      <c r="H11" s="13"/>
      <c r="I11" s="13"/>
      <c r="J11" s="13"/>
      <c r="K11" s="13"/>
    </row>
    <row r="12" spans="3:11" x14ac:dyDescent="0.25">
      <c r="C12" s="20">
        <v>950</v>
      </c>
      <c r="D12" s="47"/>
      <c r="E12" s="20"/>
      <c r="F12" s="26">
        <f>G12/C12</f>
        <v>6315.7894736842109</v>
      </c>
      <c r="G12" s="4">
        <v>6000000</v>
      </c>
      <c r="H12" s="13"/>
      <c r="I12" s="13"/>
      <c r="J12" s="13"/>
      <c r="K12" s="13"/>
    </row>
    <row r="13" spans="3:11" x14ac:dyDescent="0.25">
      <c r="C13" s="20"/>
      <c r="D13" s="20">
        <v>840</v>
      </c>
      <c r="E13" s="20"/>
      <c r="F13" s="26">
        <f>G13/D13</f>
        <v>3535.7142857142858</v>
      </c>
      <c r="G13" s="4">
        <v>2970000</v>
      </c>
      <c r="H13" s="13"/>
      <c r="I13" s="13"/>
      <c r="J13" s="13"/>
      <c r="K13" s="13"/>
    </row>
    <row r="14" spans="3:11" x14ac:dyDescent="0.25">
      <c r="E14" s="20">
        <v>1000</v>
      </c>
      <c r="F14" s="26">
        <f>G14/E14</f>
        <v>3600</v>
      </c>
      <c r="G14" s="4">
        <v>3600000</v>
      </c>
      <c r="H14" s="13"/>
      <c r="I14" s="13"/>
      <c r="J14" s="13"/>
      <c r="K14" s="13"/>
    </row>
    <row r="15" spans="3:11" x14ac:dyDescent="0.25">
      <c r="E15" s="20">
        <v>1003</v>
      </c>
      <c r="F15" s="26">
        <f>G15/E15</f>
        <v>3698.9032901296114</v>
      </c>
      <c r="G15" s="4">
        <v>3710000</v>
      </c>
    </row>
    <row r="16" spans="3:11" x14ac:dyDescent="0.25">
      <c r="F16" s="40" t="e">
        <f t="shared" ref="F16:F17" si="1">G16/C16</f>
        <v>#DIV/0!</v>
      </c>
    </row>
    <row r="17" spans="3:9" x14ac:dyDescent="0.25">
      <c r="F17" s="40" t="e">
        <f t="shared" si="1"/>
        <v>#DIV/0!</v>
      </c>
    </row>
    <row r="23" spans="3:9" x14ac:dyDescent="0.25">
      <c r="C23">
        <v>50.534999999999997</v>
      </c>
      <c r="D23">
        <f>C23*10.764</f>
        <v>543.95873999999992</v>
      </c>
      <c r="E23">
        <v>7.56</v>
      </c>
      <c r="F23">
        <f>E23*10.764</f>
        <v>81.375839999999997</v>
      </c>
      <c r="G23">
        <f>D23+F23</f>
        <v>625.33457999999996</v>
      </c>
      <c r="H23" s="4">
        <v>2200000</v>
      </c>
      <c r="I23">
        <f>H23/G23</f>
        <v>3518.1166536480359</v>
      </c>
    </row>
    <row r="24" spans="3:9" x14ac:dyDescent="0.25">
      <c r="C24">
        <v>50.534999999999997</v>
      </c>
      <c r="D24">
        <f>C24*10.764</f>
        <v>543.95873999999992</v>
      </c>
      <c r="E24">
        <v>7.56</v>
      </c>
      <c r="F24">
        <f>E24*10.764</f>
        <v>81.375839999999997</v>
      </c>
      <c r="G24">
        <f>D24+F24</f>
        <v>625.33457999999996</v>
      </c>
      <c r="H24" s="4">
        <v>2116000</v>
      </c>
      <c r="I24">
        <f t="shared" ref="I24:I26" si="2">H24/G24</f>
        <v>3383.7885632360203</v>
      </c>
    </row>
    <row r="25" spans="3:9" x14ac:dyDescent="0.25">
      <c r="C25" s="46">
        <v>50.534999999999997</v>
      </c>
      <c r="D25" s="46">
        <v>543.95874000000003</v>
      </c>
      <c r="E25" s="46">
        <v>7.56</v>
      </c>
      <c r="F25" s="46">
        <v>81.375839999999997</v>
      </c>
      <c r="G25">
        <f>D25+F25</f>
        <v>625.33458000000007</v>
      </c>
      <c r="H25" s="4">
        <v>2015000</v>
      </c>
      <c r="I25">
        <f t="shared" si="2"/>
        <v>3222.2750259549052</v>
      </c>
    </row>
    <row r="26" spans="3:9" x14ac:dyDescent="0.25">
      <c r="I26" t="e">
        <f t="shared" si="2"/>
        <v>#DIV/0!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Wing_A</vt:lpstr>
      <vt:lpstr>Wing_B</vt:lpstr>
      <vt:lpstr>Total</vt:lpstr>
      <vt:lpstr>Typical Flr</vt:lpstr>
      <vt:lpstr>RERA</vt:lpstr>
      <vt:lpstr>Calcu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Vinita Surve</cp:lastModifiedBy>
  <cp:lastPrinted>2013-08-31T05:30:46Z</cp:lastPrinted>
  <dcterms:created xsi:type="dcterms:W3CDTF">2013-08-30T08:57:19Z</dcterms:created>
  <dcterms:modified xsi:type="dcterms:W3CDTF">2024-04-24T09:24:30Z</dcterms:modified>
</cp:coreProperties>
</file>